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RC MiH\Documents\Kovomont\Aktualizovana PD 2020\Hala 1&amp;AB a Hala4\Hala 1&amp;AB\"/>
    </mc:Choice>
  </mc:AlternateContent>
  <xr:revisionPtr revIDLastSave="0" documentId="13_ncr:1_{423C4E53-EFF6-4C86-8E53-88F2C569CBE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Rekapitulácia stavby" sheetId="1" r:id="rId1"/>
    <sheet name="01 - Zateplenie obvodovýc..." sheetId="2" r:id="rId2"/>
    <sheet name="02 - Zateplenie strechy" sheetId="3" r:id="rId3"/>
    <sheet name="03 - Výplne otvorov" sheetId="4" r:id="rId4"/>
    <sheet name="04 - Ostatné" sheetId="6" r:id="rId5"/>
    <sheet name="05 - AB - Ostatné" sheetId="7" r:id="rId6"/>
  </sheets>
  <externalReferences>
    <externalReference r:id="rId7"/>
  </externalReferences>
  <definedNames>
    <definedName name="_xlnm.Print_Titles" localSheetId="1">'01 - Zateplenie obvodovýc...'!$112:$112</definedName>
    <definedName name="_xlnm.Print_Titles" localSheetId="2">'02 - Zateplenie strechy'!$118:$118</definedName>
    <definedName name="_xlnm.Print_Titles" localSheetId="3">'03 - Výplne otvorov'!$117:$117</definedName>
    <definedName name="_xlnm.Print_Titles" localSheetId="4">'04 - Ostatné'!$114:$114</definedName>
    <definedName name="_xlnm.Print_Titles" localSheetId="5">'05 - AB - Ostatné'!$112:$112</definedName>
    <definedName name="_xlnm.Print_Titles" localSheetId="0">'Rekapitulácia stavby'!$85:$85</definedName>
    <definedName name="_xlnm.Print_Area" localSheetId="1">'01 - Zateplenie obvodovýc...'!$C$4:$Q$70,'01 - Zateplenie obvodovýc...'!$C$76:$Q$96,'01 - Zateplenie obvodovýc...'!$C$102:$Q$144</definedName>
    <definedName name="_xlnm.Print_Area" localSheetId="2">'02 - Zateplenie strechy'!$C$4:$Q$70,'02 - Zateplenie strechy'!$C$76:$Q$102,'02 - Zateplenie strechy'!$C$108:$Q$163</definedName>
    <definedName name="_xlnm.Print_Area" localSheetId="3">'03 - Výplne otvorov'!$C$4:$Q$70,'03 - Výplne otvorov'!$C$76:$Q$101,'03 - Výplne otvorov'!$C$107:$Q$186</definedName>
    <definedName name="_xlnm.Print_Area" localSheetId="4">'04 - Ostatné'!$C$4:$Q$70,'04 - Ostatné'!$C$76:$Q$98,'04 - Ostatné'!$C$104:$Q$135</definedName>
    <definedName name="_xlnm.Print_Area" localSheetId="5">'05 - AB - Ostatné'!$C$4:$Q$70,'05 - AB - Ostatné'!$C$76:$Q$96,'05 - AB - Ostatné'!$C$102:$Q$124</definedName>
    <definedName name="_xlnm.Print_Area" localSheetId="0">'Rekapitulácia stavby'!$C$4:$AP$70,'Rekapitulácia stavby'!$C$76:$AP$96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K163" i="4" l="1"/>
  <c r="BI163" i="4"/>
  <c r="BH163" i="4"/>
  <c r="BG163" i="4"/>
  <c r="BE163" i="4"/>
  <c r="AA163" i="4"/>
  <c r="Y163" i="4"/>
  <c r="W163" i="4"/>
  <c r="N163" i="4"/>
  <c r="BF163" i="4" s="1"/>
  <c r="BK162" i="4"/>
  <c r="BI162" i="4"/>
  <c r="BH162" i="4"/>
  <c r="BG162" i="4"/>
  <c r="BE162" i="4"/>
  <c r="AA162" i="4"/>
  <c r="Y162" i="4"/>
  <c r="W162" i="4"/>
  <c r="N162" i="4"/>
  <c r="BF162" i="4" s="1"/>
  <c r="N161" i="4"/>
  <c r="W161" i="4"/>
  <c r="Y161" i="4"/>
  <c r="AA161" i="4"/>
  <c r="BE161" i="4"/>
  <c r="BF161" i="4"/>
  <c r="BG161" i="4"/>
  <c r="BH161" i="4"/>
  <c r="BI161" i="4"/>
  <c r="BK161" i="4"/>
  <c r="AM80" i="1"/>
  <c r="O9" i="6" l="1"/>
  <c r="AK31" i="1" l="1"/>
  <c r="BK124" i="7" l="1"/>
  <c r="BK119" i="7" s="1"/>
  <c r="BK118" i="7" s="1"/>
  <c r="BI124" i="7"/>
  <c r="BH124" i="7"/>
  <c r="BG124" i="7"/>
  <c r="BE124" i="7"/>
  <c r="AA124" i="7"/>
  <c r="Y124" i="7"/>
  <c r="Y119" i="7" s="1"/>
  <c r="Y118" i="7" s="1"/>
  <c r="W124" i="7"/>
  <c r="W119" i="7" s="1"/>
  <c r="W118" i="7" s="1"/>
  <c r="N124" i="7"/>
  <c r="BF124" i="7" s="1"/>
  <c r="N123" i="7"/>
  <c r="N122" i="7"/>
  <c r="N121" i="7"/>
  <c r="N120" i="7"/>
  <c r="AA119" i="7"/>
  <c r="AA118" i="7" s="1"/>
  <c r="BK117" i="7"/>
  <c r="BI117" i="7"/>
  <c r="H36" i="7" s="1"/>
  <c r="BH117" i="7"/>
  <c r="H35" i="7" s="1"/>
  <c r="BG117" i="7"/>
  <c r="H34" i="7" s="1"/>
  <c r="BE117" i="7"/>
  <c r="M32" i="7" s="1"/>
  <c r="AA117" i="7"/>
  <c r="Y117" i="7"/>
  <c r="W117" i="7"/>
  <c r="N117" i="7"/>
  <c r="N116" i="7"/>
  <c r="BK115" i="7"/>
  <c r="BK114" i="7" s="1"/>
  <c r="BK113" i="7" s="1"/>
  <c r="AA115" i="7"/>
  <c r="AA114" i="7" s="1"/>
  <c r="AA113" i="7" s="1"/>
  <c r="Y115" i="7"/>
  <c r="Y114" i="7" s="1"/>
  <c r="Y113" i="7" s="1"/>
  <c r="W115" i="7"/>
  <c r="W114" i="7" s="1"/>
  <c r="W113" i="7" s="1"/>
  <c r="M109" i="7"/>
  <c r="F109" i="7"/>
  <c r="F107" i="7"/>
  <c r="F105" i="7"/>
  <c r="M83" i="7"/>
  <c r="F83" i="7"/>
  <c r="F81" i="7"/>
  <c r="F79" i="7"/>
  <c r="M28" i="7"/>
  <c r="O21" i="7"/>
  <c r="E21" i="7"/>
  <c r="M84" i="7" s="1"/>
  <c r="O20" i="7"/>
  <c r="O15" i="7"/>
  <c r="E15" i="7"/>
  <c r="F84" i="7" s="1"/>
  <c r="O14" i="7"/>
  <c r="M107" i="7"/>
  <c r="F6" i="7"/>
  <c r="F104" i="7" s="1"/>
  <c r="N115" i="7" l="1"/>
  <c r="N114" i="7" s="1"/>
  <c r="N89" i="7" s="1"/>
  <c r="BF117" i="7"/>
  <c r="H32" i="7"/>
  <c r="N119" i="7"/>
  <c r="N118" i="7" s="1"/>
  <c r="N91" i="7" s="1"/>
  <c r="M81" i="7"/>
  <c r="F78" i="7"/>
  <c r="F110" i="7"/>
  <c r="M110" i="7"/>
  <c r="N92" i="7" l="1"/>
  <c r="N90" i="7"/>
  <c r="M33" i="7"/>
  <c r="H33" i="7"/>
  <c r="N113" i="7"/>
  <c r="N88" i="7" s="1"/>
  <c r="L96" i="7" l="1"/>
  <c r="M27" i="7"/>
  <c r="M30" i="7" s="1"/>
  <c r="L38" i="7" l="1"/>
  <c r="AG92" i="1"/>
  <c r="AN92" i="1" s="1"/>
  <c r="BK135" i="6"/>
  <c r="BK130" i="6" s="1"/>
  <c r="BK129" i="6" s="1"/>
  <c r="BI135" i="6"/>
  <c r="BH135" i="6"/>
  <c r="BG135" i="6"/>
  <c r="BE135" i="6"/>
  <c r="AA135" i="6"/>
  <c r="AA130" i="6" s="1"/>
  <c r="AA129" i="6" s="1"/>
  <c r="Y135" i="6"/>
  <c r="Y130" i="6" s="1"/>
  <c r="Y129" i="6" s="1"/>
  <c r="W135" i="6"/>
  <c r="W130" i="6" s="1"/>
  <c r="W129" i="6" s="1"/>
  <c r="N135" i="6"/>
  <c r="BF135" i="6" s="1"/>
  <c r="N134" i="6"/>
  <c r="N133" i="6"/>
  <c r="N132" i="6"/>
  <c r="N131" i="6"/>
  <c r="BK128" i="6"/>
  <c r="BI128" i="6"/>
  <c r="BH128" i="6"/>
  <c r="BG128" i="6"/>
  <c r="BE128" i="6"/>
  <c r="AA128" i="6"/>
  <c r="Y128" i="6"/>
  <c r="W128" i="6"/>
  <c r="N128" i="6"/>
  <c r="BF128" i="6" s="1"/>
  <c r="BK127" i="6"/>
  <c r="BI127" i="6"/>
  <c r="BH127" i="6"/>
  <c r="BG127" i="6"/>
  <c r="BE127" i="6"/>
  <c r="AA127" i="6"/>
  <c r="Y127" i="6"/>
  <c r="W127" i="6"/>
  <c r="N127" i="6"/>
  <c r="BK126" i="6"/>
  <c r="BI126" i="6"/>
  <c r="BH126" i="6"/>
  <c r="BG126" i="6"/>
  <c r="BE126" i="6"/>
  <c r="AA126" i="6"/>
  <c r="Y126" i="6"/>
  <c r="W126" i="6"/>
  <c r="N126" i="6"/>
  <c r="BF126" i="6" s="1"/>
  <c r="BK124" i="6"/>
  <c r="BI124" i="6"/>
  <c r="BH124" i="6"/>
  <c r="BG124" i="6"/>
  <c r="BE124" i="6"/>
  <c r="AA124" i="6"/>
  <c r="Y124" i="6"/>
  <c r="W124" i="6"/>
  <c r="N124" i="6"/>
  <c r="BF124" i="6" s="1"/>
  <c r="BK123" i="6"/>
  <c r="BI123" i="6"/>
  <c r="BH123" i="6"/>
  <c r="BG123" i="6"/>
  <c r="BE123" i="6"/>
  <c r="AA123" i="6"/>
  <c r="Y123" i="6"/>
  <c r="W123" i="6"/>
  <c r="N123" i="6"/>
  <c r="BK121" i="6"/>
  <c r="BI121" i="6"/>
  <c r="BH121" i="6"/>
  <c r="BG121" i="6"/>
  <c r="BE121" i="6"/>
  <c r="AA121" i="6"/>
  <c r="Y121" i="6"/>
  <c r="W121" i="6"/>
  <c r="N121" i="6"/>
  <c r="BF121" i="6" s="1"/>
  <c r="N120" i="6"/>
  <c r="N119" i="6"/>
  <c r="BK118" i="6"/>
  <c r="BI118" i="6"/>
  <c r="BH118" i="6"/>
  <c r="BG118" i="6"/>
  <c r="BE118" i="6"/>
  <c r="AA118" i="6"/>
  <c r="Y118" i="6"/>
  <c r="W118" i="6"/>
  <c r="N118" i="6"/>
  <c r="BF118" i="6" s="1"/>
  <c r="AZ91" i="1"/>
  <c r="AY91" i="1"/>
  <c r="AV91" i="1"/>
  <c r="AU91" i="1"/>
  <c r="AA122" i="6" l="1"/>
  <c r="N122" i="6"/>
  <c r="N130" i="6"/>
  <c r="N94" i="6" s="1"/>
  <c r="BK125" i="6"/>
  <c r="W125" i="6"/>
  <c r="N125" i="6"/>
  <c r="N92" i="6" s="1"/>
  <c r="AA125" i="6"/>
  <c r="BF123" i="6"/>
  <c r="BF127" i="6"/>
  <c r="N117" i="6"/>
  <c r="W122" i="6"/>
  <c r="BK122" i="6"/>
  <c r="Y125" i="6"/>
  <c r="Y122" i="6"/>
  <c r="N116" i="6" l="1"/>
  <c r="N129" i="6"/>
  <c r="N93" i="6" s="1"/>
  <c r="N91" i="6"/>
  <c r="H36" i="6"/>
  <c r="H35" i="6"/>
  <c r="BK117" i="6"/>
  <c r="M32" i="6"/>
  <c r="AA117" i="6"/>
  <c r="AA116" i="6" s="1"/>
  <c r="W117" i="6"/>
  <c r="W116" i="6" s="1"/>
  <c r="W115" i="6" s="1"/>
  <c r="Y117" i="6"/>
  <c r="M111" i="6"/>
  <c r="F111" i="6"/>
  <c r="F109" i="6"/>
  <c r="F107" i="6"/>
  <c r="M83" i="6"/>
  <c r="F83" i="6"/>
  <c r="F81" i="6"/>
  <c r="F79" i="6"/>
  <c r="H34" i="6"/>
  <c r="M28" i="6"/>
  <c r="O21" i="6"/>
  <c r="E21" i="6"/>
  <c r="M84" i="6" s="1"/>
  <c r="O20" i="6"/>
  <c r="O15" i="6"/>
  <c r="E15" i="6"/>
  <c r="F84" i="6" s="1"/>
  <c r="O14" i="6"/>
  <c r="M109" i="6"/>
  <c r="F6" i="6"/>
  <c r="F78" i="6" s="1"/>
  <c r="AY92" i="1"/>
  <c r="AX92" i="1"/>
  <c r="BD92" i="1"/>
  <c r="AW91" i="1"/>
  <c r="AT91" i="1" s="1"/>
  <c r="AS92" i="1"/>
  <c r="AY90" i="1"/>
  <c r="AX90" i="1"/>
  <c r="BI186" i="4"/>
  <c r="BH186" i="4"/>
  <c r="BG186" i="4"/>
  <c r="BE186" i="4"/>
  <c r="AA186" i="4"/>
  <c r="Y186" i="4"/>
  <c r="W186" i="4"/>
  <c r="BK186" i="4"/>
  <c r="N186" i="4"/>
  <c r="BF186" i="4" s="1"/>
  <c r="BI179" i="4"/>
  <c r="BH179" i="4"/>
  <c r="BG179" i="4"/>
  <c r="BE179" i="4"/>
  <c r="AA179" i="4"/>
  <c r="Y179" i="4"/>
  <c r="W179" i="4"/>
  <c r="BK179" i="4"/>
  <c r="N179" i="4"/>
  <c r="BF179" i="4" s="1"/>
  <c r="BI177" i="4"/>
  <c r="BH177" i="4"/>
  <c r="BG177" i="4"/>
  <c r="BE177" i="4"/>
  <c r="AA177" i="4"/>
  <c r="Y177" i="4"/>
  <c r="W177" i="4"/>
  <c r="BK177" i="4"/>
  <c r="N177" i="4"/>
  <c r="BF177" i="4" s="1"/>
  <c r="BI176" i="4"/>
  <c r="BH176" i="4"/>
  <c r="BG176" i="4"/>
  <c r="BE176" i="4"/>
  <c r="AA176" i="4"/>
  <c r="Y176" i="4"/>
  <c r="W176" i="4"/>
  <c r="BK176" i="4"/>
  <c r="N176" i="4"/>
  <c r="BF176" i="4" s="1"/>
  <c r="BI175" i="4"/>
  <c r="BH175" i="4"/>
  <c r="BG175" i="4"/>
  <c r="BE175" i="4"/>
  <c r="AA175" i="4"/>
  <c r="Y175" i="4"/>
  <c r="W175" i="4"/>
  <c r="BK175" i="4"/>
  <c r="N175" i="4"/>
  <c r="BF175" i="4" s="1"/>
  <c r="BI173" i="4"/>
  <c r="BH173" i="4"/>
  <c r="BG173" i="4"/>
  <c r="BE173" i="4"/>
  <c r="AA173" i="4"/>
  <c r="Y173" i="4"/>
  <c r="W173" i="4"/>
  <c r="BK173" i="4"/>
  <c r="N173" i="4"/>
  <c r="BF173" i="4" s="1"/>
  <c r="BI172" i="4"/>
  <c r="BH172" i="4"/>
  <c r="BG172" i="4"/>
  <c r="BE172" i="4"/>
  <c r="AA172" i="4"/>
  <c r="Y172" i="4"/>
  <c r="W172" i="4"/>
  <c r="BK172" i="4"/>
  <c r="N172" i="4"/>
  <c r="BF172" i="4" s="1"/>
  <c r="BI170" i="4"/>
  <c r="BH170" i="4"/>
  <c r="BG170" i="4"/>
  <c r="BE170" i="4"/>
  <c r="AA170" i="4"/>
  <c r="Y170" i="4"/>
  <c r="W170" i="4"/>
  <c r="BK170" i="4"/>
  <c r="N170" i="4"/>
  <c r="BF170" i="4" s="1"/>
  <c r="BI169" i="4"/>
  <c r="BH169" i="4"/>
  <c r="BG169" i="4"/>
  <c r="BE169" i="4"/>
  <c r="AA169" i="4"/>
  <c r="Y169" i="4"/>
  <c r="W169" i="4"/>
  <c r="BK169" i="4"/>
  <c r="N169" i="4"/>
  <c r="BF169" i="4" s="1"/>
  <c r="BI166" i="4"/>
  <c r="BH166" i="4"/>
  <c r="BG166" i="4"/>
  <c r="BE166" i="4"/>
  <c r="AA166" i="4"/>
  <c r="Y166" i="4"/>
  <c r="W166" i="4"/>
  <c r="BK166" i="4"/>
  <c r="N166" i="4"/>
  <c r="BF166" i="4" s="1"/>
  <c r="BI165" i="4"/>
  <c r="BH165" i="4"/>
  <c r="BG165" i="4"/>
  <c r="BE165" i="4"/>
  <c r="AA165" i="4"/>
  <c r="Y165" i="4"/>
  <c r="W165" i="4"/>
  <c r="BK165" i="4"/>
  <c r="N165" i="4"/>
  <c r="BF165" i="4" s="1"/>
  <c r="BI164" i="4"/>
  <c r="BH164" i="4"/>
  <c r="BG164" i="4"/>
  <c r="BE164" i="4"/>
  <c r="AA164" i="4"/>
  <c r="Y164" i="4"/>
  <c r="W164" i="4"/>
  <c r="BK164" i="4"/>
  <c r="N164" i="4"/>
  <c r="BF164" i="4" s="1"/>
  <c r="BI153" i="4"/>
  <c r="BH153" i="4"/>
  <c r="BG153" i="4"/>
  <c r="BE153" i="4"/>
  <c r="AA153" i="4"/>
  <c r="Y153" i="4"/>
  <c r="W153" i="4"/>
  <c r="BK153" i="4"/>
  <c r="N153" i="4"/>
  <c r="BF153" i="4" s="1"/>
  <c r="BI151" i="4"/>
  <c r="BH151" i="4"/>
  <c r="BG151" i="4"/>
  <c r="BE151" i="4"/>
  <c r="AA151" i="4"/>
  <c r="Y151" i="4"/>
  <c r="W151" i="4"/>
  <c r="BK151" i="4"/>
  <c r="N151" i="4"/>
  <c r="BF151" i="4" s="1"/>
  <c r="BI150" i="4"/>
  <c r="BH150" i="4"/>
  <c r="BG150" i="4"/>
  <c r="BE150" i="4"/>
  <c r="AA150" i="4"/>
  <c r="Y150" i="4"/>
  <c r="W150" i="4"/>
  <c r="BK150" i="4"/>
  <c r="N150" i="4"/>
  <c r="BF150" i="4" s="1"/>
  <c r="BI149" i="4"/>
  <c r="BH149" i="4"/>
  <c r="BG149" i="4"/>
  <c r="BE149" i="4"/>
  <c r="AA149" i="4"/>
  <c r="Y149" i="4"/>
  <c r="W149" i="4"/>
  <c r="BK149" i="4"/>
  <c r="N149" i="4"/>
  <c r="BF149" i="4" s="1"/>
  <c r="BI148" i="4"/>
  <c r="BH148" i="4"/>
  <c r="BG148" i="4"/>
  <c r="BE148" i="4"/>
  <c r="AA148" i="4"/>
  <c r="Y148" i="4"/>
  <c r="W148" i="4"/>
  <c r="BK148" i="4"/>
  <c r="N148" i="4"/>
  <c r="BF148" i="4" s="1"/>
  <c r="BI147" i="4"/>
  <c r="BH147" i="4"/>
  <c r="BG147" i="4"/>
  <c r="BE147" i="4"/>
  <c r="AA147" i="4"/>
  <c r="Y147" i="4"/>
  <c r="W147" i="4"/>
  <c r="BK147" i="4"/>
  <c r="N147" i="4"/>
  <c r="BF147" i="4" s="1"/>
  <c r="BI144" i="4"/>
  <c r="BH144" i="4"/>
  <c r="BG144" i="4"/>
  <c r="BE144" i="4"/>
  <c r="AA144" i="4"/>
  <c r="AA143" i="4" s="1"/>
  <c r="Y144" i="4"/>
  <c r="Y143" i="4" s="1"/>
  <c r="W144" i="4"/>
  <c r="W143" i="4" s="1"/>
  <c r="BK144" i="4"/>
  <c r="BK143" i="4" s="1"/>
  <c r="N143" i="4" s="1"/>
  <c r="N92" i="4" s="1"/>
  <c r="N144" i="4"/>
  <c r="BF144" i="4" s="1"/>
  <c r="BI142" i="4"/>
  <c r="BH142" i="4"/>
  <c r="BG142" i="4"/>
  <c r="BE142" i="4"/>
  <c r="AA142" i="4"/>
  <c r="Y142" i="4"/>
  <c r="W142" i="4"/>
  <c r="BK142" i="4"/>
  <c r="N142" i="4"/>
  <c r="BF142" i="4" s="1"/>
  <c r="BI141" i="4"/>
  <c r="BH141" i="4"/>
  <c r="BG141" i="4"/>
  <c r="BE141" i="4"/>
  <c r="AA141" i="4"/>
  <c r="Y141" i="4"/>
  <c r="W141" i="4"/>
  <c r="BK141" i="4"/>
  <c r="N141" i="4"/>
  <c r="BF141" i="4" s="1"/>
  <c r="BI140" i="4"/>
  <c r="BH140" i="4"/>
  <c r="BG140" i="4"/>
  <c r="BE140" i="4"/>
  <c r="AA140" i="4"/>
  <c r="Y140" i="4"/>
  <c r="W140" i="4"/>
  <c r="BK140" i="4"/>
  <c r="N140" i="4"/>
  <c r="BF140" i="4" s="1"/>
  <c r="BI139" i="4"/>
  <c r="BH139" i="4"/>
  <c r="BG139" i="4"/>
  <c r="BE139" i="4"/>
  <c r="AA139" i="4"/>
  <c r="Y139" i="4"/>
  <c r="W139" i="4"/>
  <c r="BK139" i="4"/>
  <c r="N139" i="4"/>
  <c r="BF139" i="4" s="1"/>
  <c r="BI138" i="4"/>
  <c r="BH138" i="4"/>
  <c r="BG138" i="4"/>
  <c r="BE138" i="4"/>
  <c r="AA138" i="4"/>
  <c r="Y138" i="4"/>
  <c r="W138" i="4"/>
  <c r="BK138" i="4"/>
  <c r="N138" i="4"/>
  <c r="BF138" i="4" s="1"/>
  <c r="BI136" i="4"/>
  <c r="BH136" i="4"/>
  <c r="BG136" i="4"/>
  <c r="BE136" i="4"/>
  <c r="AA136" i="4"/>
  <c r="Y136" i="4"/>
  <c r="W136" i="4"/>
  <c r="BK136" i="4"/>
  <c r="N136" i="4"/>
  <c r="BF136" i="4" s="1"/>
  <c r="BI134" i="4"/>
  <c r="BH134" i="4"/>
  <c r="BG134" i="4"/>
  <c r="BE134" i="4"/>
  <c r="AA134" i="4"/>
  <c r="Y134" i="4"/>
  <c r="W134" i="4"/>
  <c r="BK134" i="4"/>
  <c r="N134" i="4"/>
  <c r="BF134" i="4"/>
  <c r="BI130" i="4"/>
  <c r="BH130" i="4"/>
  <c r="BG130" i="4"/>
  <c r="BE130" i="4"/>
  <c r="AA130" i="4"/>
  <c r="Y130" i="4"/>
  <c r="W130" i="4"/>
  <c r="BK130" i="4"/>
  <c r="N130" i="4"/>
  <c r="BF130" i="4" s="1"/>
  <c r="BI122" i="4"/>
  <c r="BH122" i="4"/>
  <c r="BG122" i="4"/>
  <c r="BE122" i="4"/>
  <c r="AA122" i="4"/>
  <c r="Y122" i="4"/>
  <c r="W122" i="4"/>
  <c r="BK122" i="4"/>
  <c r="N122" i="4"/>
  <c r="BF122" i="4" s="1"/>
  <c r="BI121" i="4"/>
  <c r="BH121" i="4"/>
  <c r="BG121" i="4"/>
  <c r="BE121" i="4"/>
  <c r="AA121" i="4"/>
  <c r="Y121" i="4"/>
  <c r="W121" i="4"/>
  <c r="BK121" i="4"/>
  <c r="N121" i="4"/>
  <c r="BF121" i="4" s="1"/>
  <c r="M114" i="4"/>
  <c r="F114" i="4"/>
  <c r="F112" i="4"/>
  <c r="F110" i="4"/>
  <c r="M28" i="4"/>
  <c r="AS90" i="1"/>
  <c r="M83" i="4"/>
  <c r="F83" i="4"/>
  <c r="F81" i="4"/>
  <c r="F79" i="4"/>
  <c r="O21" i="4"/>
  <c r="E21" i="4"/>
  <c r="O20" i="4"/>
  <c r="O15" i="4"/>
  <c r="E15" i="4"/>
  <c r="F115" i="4" s="1"/>
  <c r="O14" i="4"/>
  <c r="O9" i="4"/>
  <c r="M81" i="4" s="1"/>
  <c r="F6" i="4"/>
  <c r="AY89" i="1"/>
  <c r="AX89" i="1"/>
  <c r="BI163" i="3"/>
  <c r="BH163" i="3"/>
  <c r="BG163" i="3"/>
  <c r="BE163" i="3"/>
  <c r="AA163" i="3"/>
  <c r="AA162" i="3" s="1"/>
  <c r="AA161" i="3" s="1"/>
  <c r="Y163" i="3"/>
  <c r="Y162" i="3" s="1"/>
  <c r="Y161" i="3" s="1"/>
  <c r="W163" i="3"/>
  <c r="W162" i="3" s="1"/>
  <c r="W161" i="3" s="1"/>
  <c r="BK163" i="3"/>
  <c r="BK162" i="3" s="1"/>
  <c r="N163" i="3"/>
  <c r="BF163" i="3" s="1"/>
  <c r="BI160" i="3"/>
  <c r="BH160" i="3"/>
  <c r="BG160" i="3"/>
  <c r="BE160" i="3"/>
  <c r="AA160" i="3"/>
  <c r="Y160" i="3"/>
  <c r="W160" i="3"/>
  <c r="BK160" i="3"/>
  <c r="N160" i="3"/>
  <c r="BF160" i="3" s="1"/>
  <c r="BI159" i="3"/>
  <c r="BH159" i="3"/>
  <c r="BG159" i="3"/>
  <c r="BE159" i="3"/>
  <c r="AA159" i="3"/>
  <c r="Y159" i="3"/>
  <c r="W159" i="3"/>
  <c r="BK159" i="3"/>
  <c r="N159" i="3"/>
  <c r="BF159" i="3" s="1"/>
  <c r="BI158" i="3"/>
  <c r="BH158" i="3"/>
  <c r="BG158" i="3"/>
  <c r="BE158" i="3"/>
  <c r="AA158" i="3"/>
  <c r="Y158" i="3"/>
  <c r="W158" i="3"/>
  <c r="BK158" i="3"/>
  <c r="N158" i="3"/>
  <c r="BF158" i="3" s="1"/>
  <c r="BI157" i="3"/>
  <c r="BH157" i="3"/>
  <c r="BG157" i="3"/>
  <c r="BE157" i="3"/>
  <c r="AA157" i="3"/>
  <c r="Y157" i="3"/>
  <c r="W157" i="3"/>
  <c r="BK157" i="3"/>
  <c r="N157" i="3"/>
  <c r="BF157" i="3" s="1"/>
  <c r="BI155" i="3"/>
  <c r="BH155" i="3"/>
  <c r="BG155" i="3"/>
  <c r="BE155" i="3"/>
  <c r="AA155" i="3"/>
  <c r="Y155" i="3"/>
  <c r="W155" i="3"/>
  <c r="BK155" i="3"/>
  <c r="N155" i="3"/>
  <c r="BF155" i="3" s="1"/>
  <c r="BI154" i="3"/>
  <c r="BH154" i="3"/>
  <c r="BG154" i="3"/>
  <c r="BE154" i="3"/>
  <c r="AA154" i="3"/>
  <c r="Y154" i="3"/>
  <c r="W154" i="3"/>
  <c r="BK154" i="3"/>
  <c r="N154" i="3"/>
  <c r="BF154" i="3" s="1"/>
  <c r="BI153" i="3"/>
  <c r="BH153" i="3"/>
  <c r="BG153" i="3"/>
  <c r="BE153" i="3"/>
  <c r="AA153" i="3"/>
  <c r="Y153" i="3"/>
  <c r="W153" i="3"/>
  <c r="BK153" i="3"/>
  <c r="N153" i="3"/>
  <c r="BF153" i="3" s="1"/>
  <c r="BI151" i="3"/>
  <c r="BH151" i="3"/>
  <c r="BG151" i="3"/>
  <c r="BE151" i="3"/>
  <c r="AA151" i="3"/>
  <c r="Y151" i="3"/>
  <c r="W151" i="3"/>
  <c r="BK151" i="3"/>
  <c r="N151" i="3"/>
  <c r="BF151" i="3" s="1"/>
  <c r="BI150" i="3"/>
  <c r="BH150" i="3"/>
  <c r="BG150" i="3"/>
  <c r="BE150" i="3"/>
  <c r="AA150" i="3"/>
  <c r="Y150" i="3"/>
  <c r="W150" i="3"/>
  <c r="BK150" i="3"/>
  <c r="N150" i="3"/>
  <c r="BF150" i="3" s="1"/>
  <c r="BI147" i="3"/>
  <c r="BH147" i="3"/>
  <c r="BG147" i="3"/>
  <c r="BE147" i="3"/>
  <c r="AA147" i="3"/>
  <c r="Y147" i="3"/>
  <c r="W147" i="3"/>
  <c r="BK147" i="3"/>
  <c r="N147" i="3"/>
  <c r="BF147" i="3" s="1"/>
  <c r="BI146" i="3"/>
  <c r="BH146" i="3"/>
  <c r="BG146" i="3"/>
  <c r="BE146" i="3"/>
  <c r="AA146" i="3"/>
  <c r="Y146" i="3"/>
  <c r="W146" i="3"/>
  <c r="BK146" i="3"/>
  <c r="N146" i="3"/>
  <c r="BF146" i="3" s="1"/>
  <c r="BI143" i="3"/>
  <c r="BH143" i="3"/>
  <c r="BG143" i="3"/>
  <c r="BE143" i="3"/>
  <c r="AA143" i="3"/>
  <c r="Y143" i="3"/>
  <c r="W143" i="3"/>
  <c r="BK143" i="3"/>
  <c r="N143" i="3"/>
  <c r="BF143" i="3" s="1"/>
  <c r="BI141" i="3"/>
  <c r="BH141" i="3"/>
  <c r="BG141" i="3"/>
  <c r="BE141" i="3"/>
  <c r="AA141" i="3"/>
  <c r="Y141" i="3"/>
  <c r="W141" i="3"/>
  <c r="BK141" i="3"/>
  <c r="N141" i="3"/>
  <c r="BF141" i="3" s="1"/>
  <c r="BI140" i="3"/>
  <c r="BH140" i="3"/>
  <c r="BG140" i="3"/>
  <c r="BE140" i="3"/>
  <c r="AA140" i="3"/>
  <c r="Y140" i="3"/>
  <c r="W140" i="3"/>
  <c r="BK140" i="3"/>
  <c r="N140" i="3"/>
  <c r="BF140" i="3" s="1"/>
  <c r="BI132" i="3"/>
  <c r="BH132" i="3"/>
  <c r="BG132" i="3"/>
  <c r="BE132" i="3"/>
  <c r="AA132" i="3"/>
  <c r="Y132" i="3"/>
  <c r="W132" i="3"/>
  <c r="BK132" i="3"/>
  <c r="N132" i="3"/>
  <c r="BF132" i="3" s="1"/>
  <c r="BI131" i="3"/>
  <c r="BH131" i="3"/>
  <c r="BG131" i="3"/>
  <c r="BE131" i="3"/>
  <c r="AA131" i="3"/>
  <c r="Y131" i="3"/>
  <c r="W131" i="3"/>
  <c r="BK131" i="3"/>
  <c r="N131" i="3"/>
  <c r="BF131" i="3" s="1"/>
  <c r="BI130" i="3"/>
  <c r="BH130" i="3"/>
  <c r="BG130" i="3"/>
  <c r="BE130" i="3"/>
  <c r="AA130" i="3"/>
  <c r="Y130" i="3"/>
  <c r="W130" i="3"/>
  <c r="BK130" i="3"/>
  <c r="N130" i="3"/>
  <c r="BF130" i="3" s="1"/>
  <c r="BI129" i="3"/>
  <c r="BH129" i="3"/>
  <c r="BG129" i="3"/>
  <c r="BE129" i="3"/>
  <c r="AA129" i="3"/>
  <c r="Y129" i="3"/>
  <c r="W129" i="3"/>
  <c r="BK129" i="3"/>
  <c r="N129" i="3"/>
  <c r="BF129" i="3" s="1"/>
  <c r="BI126" i="3"/>
  <c r="BH126" i="3"/>
  <c r="BG126" i="3"/>
  <c r="BE126" i="3"/>
  <c r="AA126" i="3"/>
  <c r="AA125" i="3"/>
  <c r="Y126" i="3"/>
  <c r="Y125" i="3" s="1"/>
  <c r="W126" i="3"/>
  <c r="W125" i="3" s="1"/>
  <c r="BK126" i="3"/>
  <c r="BK125" i="3" s="1"/>
  <c r="N125" i="3" s="1"/>
  <c r="N91" i="3" s="1"/>
  <c r="N126" i="3"/>
  <c r="BF126" i="3" s="1"/>
  <c r="BI122" i="3"/>
  <c r="BH122" i="3"/>
  <c r="BG122" i="3"/>
  <c r="BE122" i="3"/>
  <c r="AA122" i="3"/>
  <c r="AA121" i="3" s="1"/>
  <c r="AA120" i="3" s="1"/>
  <c r="Y122" i="3"/>
  <c r="Y121" i="3" s="1"/>
  <c r="W122" i="3"/>
  <c r="W121" i="3"/>
  <c r="BK122" i="3"/>
  <c r="BK121" i="3" s="1"/>
  <c r="N122" i="3"/>
  <c r="BF122" i="3" s="1"/>
  <c r="M115" i="3"/>
  <c r="F115" i="3"/>
  <c r="F113" i="3"/>
  <c r="F111" i="3"/>
  <c r="M28" i="3"/>
  <c r="AS89" i="1"/>
  <c r="M83" i="3"/>
  <c r="F83" i="3"/>
  <c r="F81" i="3"/>
  <c r="F79" i="3"/>
  <c r="O21" i="3"/>
  <c r="E21" i="3"/>
  <c r="O20" i="3"/>
  <c r="O15" i="3"/>
  <c r="E15" i="3"/>
  <c r="F84" i="3" s="1"/>
  <c r="O14" i="3"/>
  <c r="O9" i="3"/>
  <c r="M113" i="3" s="1"/>
  <c r="F6" i="3"/>
  <c r="AY88" i="1"/>
  <c r="AX88" i="1"/>
  <c r="BI144" i="2"/>
  <c r="BH144" i="2"/>
  <c r="BG144" i="2"/>
  <c r="BE144" i="2"/>
  <c r="AA144" i="2"/>
  <c r="AA143" i="2"/>
  <c r="Y144" i="2"/>
  <c r="Y143" i="2" s="1"/>
  <c r="W144" i="2"/>
  <c r="W143" i="2" s="1"/>
  <c r="BK144" i="2"/>
  <c r="BK143" i="2" s="1"/>
  <c r="N143" i="2" s="1"/>
  <c r="N92" i="2" s="1"/>
  <c r="N144" i="2"/>
  <c r="BF144" i="2" s="1"/>
  <c r="BI142" i="2"/>
  <c r="BH142" i="2"/>
  <c r="BG142" i="2"/>
  <c r="BE142" i="2"/>
  <c r="AA142" i="2"/>
  <c r="Y142" i="2"/>
  <c r="W142" i="2"/>
  <c r="BK142" i="2"/>
  <c r="N142" i="2"/>
  <c r="BF142" i="2" s="1"/>
  <c r="BI141" i="2"/>
  <c r="BH141" i="2"/>
  <c r="BG141" i="2"/>
  <c r="BE141" i="2"/>
  <c r="AA141" i="2"/>
  <c r="Y141" i="2"/>
  <c r="W141" i="2"/>
  <c r="BK141" i="2"/>
  <c r="N141" i="2"/>
  <c r="BF141" i="2" s="1"/>
  <c r="BI140" i="2"/>
  <c r="BH140" i="2"/>
  <c r="BG140" i="2"/>
  <c r="BE140" i="2"/>
  <c r="AA140" i="2"/>
  <c r="Y140" i="2"/>
  <c r="W140" i="2"/>
  <c r="BK140" i="2"/>
  <c r="N140" i="2"/>
  <c r="BF140" i="2" s="1"/>
  <c r="BI139" i="2"/>
  <c r="BH139" i="2"/>
  <c r="BG139" i="2"/>
  <c r="BE139" i="2"/>
  <c r="AA139" i="2"/>
  <c r="Y139" i="2"/>
  <c r="W139" i="2"/>
  <c r="BK139" i="2"/>
  <c r="N139" i="2"/>
  <c r="BF139" i="2" s="1"/>
  <c r="BI138" i="2"/>
  <c r="BH138" i="2"/>
  <c r="BG138" i="2"/>
  <c r="BE138" i="2"/>
  <c r="AA138" i="2"/>
  <c r="Y138" i="2"/>
  <c r="W138" i="2"/>
  <c r="BK138" i="2"/>
  <c r="N138" i="2"/>
  <c r="BF138" i="2" s="1"/>
  <c r="BI137" i="2"/>
  <c r="BH137" i="2"/>
  <c r="BG137" i="2"/>
  <c r="BE137" i="2"/>
  <c r="AA137" i="2"/>
  <c r="Y137" i="2"/>
  <c r="W137" i="2"/>
  <c r="BK137" i="2"/>
  <c r="N137" i="2"/>
  <c r="BF137" i="2" s="1"/>
  <c r="BI136" i="2"/>
  <c r="BH136" i="2"/>
  <c r="BG136" i="2"/>
  <c r="BE136" i="2"/>
  <c r="AA136" i="2"/>
  <c r="Y136" i="2"/>
  <c r="W136" i="2"/>
  <c r="BK136" i="2"/>
  <c r="N136" i="2"/>
  <c r="BF136" i="2" s="1"/>
  <c r="BI135" i="2"/>
  <c r="BH135" i="2"/>
  <c r="BG135" i="2"/>
  <c r="BE135" i="2"/>
  <c r="AA135" i="2"/>
  <c r="Y135" i="2"/>
  <c r="W135" i="2"/>
  <c r="BK135" i="2"/>
  <c r="N135" i="2"/>
  <c r="BF135" i="2" s="1"/>
  <c r="BI129" i="2"/>
  <c r="BH129" i="2"/>
  <c r="BG129" i="2"/>
  <c r="BE129" i="2"/>
  <c r="AA129" i="2"/>
  <c r="Y129" i="2"/>
  <c r="W129" i="2"/>
  <c r="BK129" i="2"/>
  <c r="N129" i="2"/>
  <c r="BF129" i="2" s="1"/>
  <c r="BI125" i="2"/>
  <c r="BH125" i="2"/>
  <c r="BG125" i="2"/>
  <c r="BE125" i="2"/>
  <c r="AA125" i="2"/>
  <c r="Y125" i="2"/>
  <c r="W125" i="2"/>
  <c r="BK125" i="2"/>
  <c r="N125" i="2"/>
  <c r="BF125" i="2" s="1"/>
  <c r="BI122" i="2"/>
  <c r="BH122" i="2"/>
  <c r="BG122" i="2"/>
  <c r="BE122" i="2"/>
  <c r="AA122" i="2"/>
  <c r="Y122" i="2"/>
  <c r="W122" i="2"/>
  <c r="BK122" i="2"/>
  <c r="N122" i="2"/>
  <c r="BF122" i="2" s="1"/>
  <c r="BI119" i="2"/>
  <c r="BH119" i="2"/>
  <c r="BG119" i="2"/>
  <c r="BE119" i="2"/>
  <c r="AA119" i="2"/>
  <c r="Y119" i="2"/>
  <c r="W119" i="2"/>
  <c r="BK119" i="2"/>
  <c r="N119" i="2"/>
  <c r="BF119" i="2" s="1"/>
  <c r="BI117" i="2"/>
  <c r="BH117" i="2"/>
  <c r="BG117" i="2"/>
  <c r="BE117" i="2"/>
  <c r="AA117" i="2"/>
  <c r="Y117" i="2"/>
  <c r="W117" i="2"/>
  <c r="BK117" i="2"/>
  <c r="N117" i="2"/>
  <c r="BF117" i="2" s="1"/>
  <c r="BI116" i="2"/>
  <c r="BH116" i="2"/>
  <c r="BG116" i="2"/>
  <c r="BE116" i="2"/>
  <c r="AA116" i="2"/>
  <c r="Y116" i="2"/>
  <c r="W116" i="2"/>
  <c r="BK116" i="2"/>
  <c r="N116" i="2"/>
  <c r="BF116" i="2" s="1"/>
  <c r="M109" i="2"/>
  <c r="F109" i="2"/>
  <c r="F107" i="2"/>
  <c r="F105" i="2"/>
  <c r="M28" i="2"/>
  <c r="AS88" i="1" s="1"/>
  <c r="M83" i="2"/>
  <c r="F83" i="2"/>
  <c r="F81" i="2"/>
  <c r="F79" i="2"/>
  <c r="O21" i="2"/>
  <c r="E21" i="2"/>
  <c r="O20" i="2"/>
  <c r="O15" i="2"/>
  <c r="E15" i="2"/>
  <c r="F84" i="2" s="1"/>
  <c r="O14" i="2"/>
  <c r="O9" i="2"/>
  <c r="M81" i="2" s="1"/>
  <c r="F6" i="2"/>
  <c r="AK27" i="1"/>
  <c r="AM83" i="1"/>
  <c r="L83" i="1"/>
  <c r="AM82" i="1"/>
  <c r="L82" i="1"/>
  <c r="L80" i="1"/>
  <c r="L78" i="1"/>
  <c r="L77" i="1"/>
  <c r="Y152" i="3" l="1"/>
  <c r="W171" i="4"/>
  <c r="AA120" i="4"/>
  <c r="M112" i="4"/>
  <c r="BK152" i="3"/>
  <c r="N152" i="3" s="1"/>
  <c r="N95" i="3" s="1"/>
  <c r="AA128" i="3"/>
  <c r="M32" i="2"/>
  <c r="AV88" i="1" s="1"/>
  <c r="W129" i="4"/>
  <c r="H34" i="4"/>
  <c r="BB90" i="1" s="1"/>
  <c r="Y128" i="2"/>
  <c r="H34" i="3"/>
  <c r="BB89" i="1" s="1"/>
  <c r="BK171" i="4"/>
  <c r="N171" i="4" s="1"/>
  <c r="N96" i="4" s="1"/>
  <c r="AA178" i="4"/>
  <c r="BK120" i="4"/>
  <c r="N120" i="4" s="1"/>
  <c r="N90" i="4" s="1"/>
  <c r="AA171" i="4"/>
  <c r="H36" i="3"/>
  <c r="BD89" i="1" s="1"/>
  <c r="BK142" i="3"/>
  <c r="N142" i="3" s="1"/>
  <c r="N94" i="3" s="1"/>
  <c r="AA152" i="3"/>
  <c r="W152" i="3"/>
  <c r="W120" i="4"/>
  <c r="Y120" i="4"/>
  <c r="AA152" i="4"/>
  <c r="W152" i="4"/>
  <c r="BK128" i="2"/>
  <c r="N128" i="2" s="1"/>
  <c r="N91" i="2" s="1"/>
  <c r="AA142" i="3"/>
  <c r="AA129" i="4"/>
  <c r="F110" i="2"/>
  <c r="BK115" i="2"/>
  <c r="N115" i="2" s="1"/>
  <c r="N90" i="2" s="1"/>
  <c r="W128" i="3"/>
  <c r="AA146" i="4"/>
  <c r="Y178" i="4"/>
  <c r="W178" i="4"/>
  <c r="H33" i="4"/>
  <c r="BA90" i="1" s="1"/>
  <c r="H36" i="2"/>
  <c r="BD88" i="1" s="1"/>
  <c r="H34" i="2"/>
  <c r="BB88" i="1" s="1"/>
  <c r="W120" i="3"/>
  <c r="Y156" i="3"/>
  <c r="BK156" i="3"/>
  <c r="N156" i="3" s="1"/>
  <c r="N96" i="3" s="1"/>
  <c r="AA115" i="2"/>
  <c r="W115" i="2"/>
  <c r="H35" i="3"/>
  <c r="BC89" i="1" s="1"/>
  <c r="AA156" i="3"/>
  <c r="W156" i="3"/>
  <c r="AA128" i="2"/>
  <c r="W128" i="2"/>
  <c r="BK128" i="3"/>
  <c r="N128" i="3" s="1"/>
  <c r="N93" i="3" s="1"/>
  <c r="H36" i="4"/>
  <c r="BD90" i="1" s="1"/>
  <c r="M81" i="3"/>
  <c r="H35" i="2"/>
  <c r="BC88" i="1" s="1"/>
  <c r="Y120" i="3"/>
  <c r="W142" i="3"/>
  <c r="Y115" i="2"/>
  <c r="Y128" i="3"/>
  <c r="Y142" i="3"/>
  <c r="W146" i="4"/>
  <c r="H32" i="3"/>
  <c r="AZ89" i="1" s="1"/>
  <c r="F84" i="4"/>
  <c r="Y129" i="4"/>
  <c r="BK178" i="4"/>
  <c r="N178" i="4" s="1"/>
  <c r="N97" i="4" s="1"/>
  <c r="N115" i="6"/>
  <c r="BK161" i="3"/>
  <c r="N161" i="3" s="1"/>
  <c r="N97" i="3" s="1"/>
  <c r="N162" i="3"/>
  <c r="N98" i="3" s="1"/>
  <c r="H33" i="3"/>
  <c r="BA89" i="1" s="1"/>
  <c r="AV92" i="1"/>
  <c r="AZ92" i="1"/>
  <c r="BA91" i="1"/>
  <c r="BB92" i="1"/>
  <c r="BC91" i="1"/>
  <c r="BA92" i="1"/>
  <c r="BB91" i="1"/>
  <c r="F116" i="3"/>
  <c r="M81" i="6"/>
  <c r="F112" i="6"/>
  <c r="M107" i="2"/>
  <c r="H33" i="6"/>
  <c r="AA115" i="6"/>
  <c r="N90" i="6"/>
  <c r="BK116" i="6"/>
  <c r="M33" i="6"/>
  <c r="Y116" i="6"/>
  <c r="Y115" i="6" s="1"/>
  <c r="M112" i="6"/>
  <c r="F106" i="6"/>
  <c r="H32" i="6"/>
  <c r="H33" i="2"/>
  <c r="BA88" i="1" s="1"/>
  <c r="BK152" i="4"/>
  <c r="N152" i="4" s="1"/>
  <c r="N95" i="4" s="1"/>
  <c r="H32" i="2"/>
  <c r="AZ88" i="1" s="1"/>
  <c r="BK146" i="4"/>
  <c r="Y146" i="4"/>
  <c r="F104" i="2"/>
  <c r="F78" i="2"/>
  <c r="H35" i="4"/>
  <c r="BC90" i="1" s="1"/>
  <c r="Y152" i="4"/>
  <c r="M110" i="2"/>
  <c r="M84" i="2"/>
  <c r="F110" i="3"/>
  <c r="F78" i="3"/>
  <c r="M33" i="3"/>
  <c r="AW89" i="1" s="1"/>
  <c r="BK129" i="4"/>
  <c r="N129" i="4" s="1"/>
  <c r="N91" i="4" s="1"/>
  <c r="Y171" i="4"/>
  <c r="M33" i="2"/>
  <c r="AW88" i="1" s="1"/>
  <c r="AT88" i="1" s="1"/>
  <c r="M116" i="3"/>
  <c r="M84" i="3"/>
  <c r="F109" i="4"/>
  <c r="F78" i="4"/>
  <c r="N121" i="3"/>
  <c r="N90" i="3" s="1"/>
  <c r="BK120" i="3"/>
  <c r="M33" i="4"/>
  <c r="AW90" i="1" s="1"/>
  <c r="M115" i="4"/>
  <c r="M84" i="4"/>
  <c r="H32" i="4"/>
  <c r="AZ90" i="1" s="1"/>
  <c r="M32" i="4"/>
  <c r="AV90" i="1" s="1"/>
  <c r="AU92" i="1"/>
  <c r="M32" i="3"/>
  <c r="AV89" i="1" s="1"/>
  <c r="AA119" i="4" l="1"/>
  <c r="AA145" i="4"/>
  <c r="AA118" i="4" s="1"/>
  <c r="W119" i="4"/>
  <c r="AA127" i="3"/>
  <c r="AA119" i="3" s="1"/>
  <c r="Y127" i="3"/>
  <c r="BK127" i="3"/>
  <c r="N127" i="3" s="1"/>
  <c r="N92" i="3" s="1"/>
  <c r="Y114" i="2"/>
  <c r="Y113" i="2" s="1"/>
  <c r="AT90" i="1"/>
  <c r="Y119" i="4"/>
  <c r="W114" i="2"/>
  <c r="W113" i="2" s="1"/>
  <c r="AU88" i="1" s="1"/>
  <c r="BK114" i="2"/>
  <c r="BK113" i="2" s="1"/>
  <c r="N113" i="2" s="1"/>
  <c r="N88" i="2" s="1"/>
  <c r="W145" i="4"/>
  <c r="W127" i="3"/>
  <c r="W119" i="3" s="1"/>
  <c r="AU89" i="1" s="1"/>
  <c r="Y119" i="3"/>
  <c r="AA114" i="2"/>
  <c r="AA113" i="2" s="1"/>
  <c r="AT89" i="1"/>
  <c r="BB87" i="1"/>
  <c r="W33" i="1" s="1"/>
  <c r="BC92" i="1"/>
  <c r="BC87" i="1" s="1"/>
  <c r="BD91" i="1"/>
  <c r="BD87" i="1" s="1"/>
  <c r="W35" i="1" s="1"/>
  <c r="BA87" i="1"/>
  <c r="AW87" i="1" s="1"/>
  <c r="AW92" i="1"/>
  <c r="AT92" i="1" s="1"/>
  <c r="AX91" i="1"/>
  <c r="AZ87" i="1"/>
  <c r="AV87" i="1" s="1"/>
  <c r="N89" i="6"/>
  <c r="BK115" i="6"/>
  <c r="N88" i="6" s="1"/>
  <c r="BK119" i="4"/>
  <c r="Y145" i="4"/>
  <c r="BK119" i="3"/>
  <c r="N119" i="3" s="1"/>
  <c r="N88" i="3" s="1"/>
  <c r="N120" i="3"/>
  <c r="N89" i="3" s="1"/>
  <c r="N146" i="4"/>
  <c r="N94" i="4" s="1"/>
  <c r="BK145" i="4"/>
  <c r="N145" i="4" s="1"/>
  <c r="N93" i="4" s="1"/>
  <c r="W118" i="4" l="1"/>
  <c r="AU90" i="1" s="1"/>
  <c r="AU87" i="1" s="1"/>
  <c r="Y118" i="4"/>
  <c r="N114" i="2"/>
  <c r="N89" i="2" s="1"/>
  <c r="AX87" i="1"/>
  <c r="W34" i="1"/>
  <c r="AY87" i="1"/>
  <c r="L98" i="6"/>
  <c r="M27" i="6"/>
  <c r="M30" i="6" s="1"/>
  <c r="AG91" i="1" s="1"/>
  <c r="AN91" i="1" s="1"/>
  <c r="M27" i="3"/>
  <c r="M30" i="3" s="1"/>
  <c r="L102" i="3"/>
  <c r="AT87" i="1"/>
  <c r="L96" i="2"/>
  <c r="M27" i="2"/>
  <c r="M30" i="2" s="1"/>
  <c r="AG88" i="1" s="1"/>
  <c r="BK118" i="4"/>
  <c r="N118" i="4" s="1"/>
  <c r="N88" i="4" s="1"/>
  <c r="N119" i="4"/>
  <c r="N89" i="4" s="1"/>
  <c r="L38" i="6" l="1"/>
  <c r="AS91" i="1"/>
  <c r="AS87" i="1" s="1"/>
  <c r="AN88" i="1"/>
  <c r="L38" i="2"/>
  <c r="M27" i="4"/>
  <c r="M30" i="4" s="1"/>
  <c r="L101" i="4"/>
  <c r="AG89" i="1"/>
  <c r="AN89" i="1" s="1"/>
  <c r="L38" i="3"/>
  <c r="AG90" i="1" l="1"/>
  <c r="L38" i="4"/>
  <c r="AN90" i="1" l="1"/>
  <c r="AN87" i="1" s="1"/>
  <c r="AN96" i="1" s="1"/>
  <c r="AG87" i="1"/>
  <c r="AG96" i="1" s="1"/>
  <c r="AK26" i="1" l="1"/>
  <c r="AK29" i="1" s="1"/>
  <c r="W32" i="1" s="1"/>
  <c r="AK32" i="1" s="1"/>
  <c r="AK37" i="1" s="1"/>
</calcChain>
</file>

<file path=xl/sharedStrings.xml><?xml version="1.0" encoding="utf-8"?>
<sst xmlns="http://schemas.openxmlformats.org/spreadsheetml/2006/main" count="2502" uniqueCount="450">
  <si>
    <t>2012</t>
  </si>
  <si>
    <t>Hárok obsahuje:</t>
  </si>
  <si>
    <t>1) Súhrnný list stavby</t>
  </si>
  <si>
    <t>2) Rekapitulácia objektov</t>
  </si>
  <si>
    <t>2.0</t>
  </si>
  <si>
    <t/>
  </si>
  <si>
    <t>False</t>
  </si>
  <si>
    <t>optimalizované pre tlač zostáv vo formáte A4 - na výšku</t>
  </si>
  <si>
    <t>&gt;&gt;  skryté stĺpce  &lt;&lt;</t>
  </si>
  <si>
    <t>0,01</t>
  </si>
  <si>
    <t>20</t>
  </si>
  <si>
    <t>SÚHRNNÝ LIST STAVBY</t>
  </si>
  <si>
    <t>v ---  nižšie sa nachádzajú doplnkové a pomocné údaje k zostavám  --- v</t>
  </si>
  <si>
    <t>0,001</t>
  </si>
  <si>
    <t>Kód:</t>
  </si>
  <si>
    <t>1119</t>
  </si>
  <si>
    <t>Stavba:</t>
  </si>
  <si>
    <t>Zníženie energetickej náročnosti spoločnosti Kovomont-PO, Výrobná hala č.1 + administratívna budova</t>
  </si>
  <si>
    <t>JKSO:</t>
  </si>
  <si>
    <t>KS:</t>
  </si>
  <si>
    <t>Miesto:</t>
  </si>
  <si>
    <t>Prešov</t>
  </si>
  <si>
    <t>Dátum:</t>
  </si>
  <si>
    <t>Objednávateľ:</t>
  </si>
  <si>
    <t>IČO:</t>
  </si>
  <si>
    <t>Kovomont - PO s.r.o., Prešov</t>
  </si>
  <si>
    <t>IČO DPH:</t>
  </si>
  <si>
    <t>Zhotoviteľ:</t>
  </si>
  <si>
    <t xml:space="preserve"> </t>
  </si>
  <si>
    <t>Projektant:</t>
  </si>
  <si>
    <t>ing. M. Kovaľ, Prešov</t>
  </si>
  <si>
    <t>True</t>
  </si>
  <si>
    <t>Spracovateľ: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</si>
  <si>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</si>
  <si>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</si>
  <si>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</si>
  <si>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</si>
  <si>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</si>
  <si>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</si>
  <si>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</si>
  <si>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</si>
  <si>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</si>
  <si>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</si>
  <si>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</si>
  <si>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</si>
  <si>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</si>
  <si>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</si>
  <si>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</si>
  <si>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</si>
  <si>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</si>
  <si>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</si>
  <si>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</si>
  <si>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</si>
  <si>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</si>
  <si>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</si>
  <si>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</si>
  <si>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</si>
  <si>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</si>
  <si>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</si>
  <si>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</si>
  <si>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</si>
  <si>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</si>
  <si>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</si>
  <si>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</si>
  <si>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</si>
  <si>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</si>
  <si>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</si>
  <si>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</si>
  <si>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</si>
  <si>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</si>
  <si>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</si>
  <si>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</si>
  <si>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</si>
  <si>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</si>
  <si>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</si>
  <si>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</si>
  <si>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{1a555058-5cc0-4afc-bf2c-0c3ef9bd6e9f}</t>
  </si>
  <si>
    <t>{00000000-0000-0000-0000-000000000000}</t>
  </si>
  <si>
    <t>01</t>
  </si>
  <si>
    <t>1</t>
  </si>
  <si>
    <t>{97f5ca0b-9e30-4fd4-ba44-79fcdda6c024}</t>
  </si>
  <si>
    <t>02</t>
  </si>
  <si>
    <t>{654d6d05-fff5-40f6-94a7-79a6dac6285f}</t>
  </si>
  <si>
    <t>03</t>
  </si>
  <si>
    <t>{558c5fd4-af76-49f1-8d16-6e234fc38de4}</t>
  </si>
  <si>
    <t>04</t>
  </si>
  <si>
    <t>{ea3a6c42-8e58-411c-a0da-ee125edc713d}</t>
  </si>
  <si>
    <t>2) Ostatné náklady zo súhrnného listu</t>
  </si>
  <si>
    <t>Percent. zadanie_x000D_
[% nákladov rozpočtu]</t>
  </si>
  <si>
    <t>Zaradenie nákladov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</si>
  <si>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</si>
  <si>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</si>
  <si>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</si>
  <si>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</si>
  <si>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</si>
  <si>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</si>
  <si>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KRYCÍ LIST ROZPOČTU</t>
  </si>
  <si>
    <t>Objekt:</t>
  </si>
  <si>
    <t>Náklady z rozpočtu</t>
  </si>
  <si>
    <t>Ostatné náklady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</si>
  <si>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</si>
  <si>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</si>
  <si>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</si>
  <si>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</si>
  <si>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</si>
  <si>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</si>
  <si>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</si>
  <si>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</si>
  <si>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</si>
  <si>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2) Ostatné náklady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</si>
  <si>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</si>
  <si>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</si>
  <si>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</si>
  <si>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</si>
  <si>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</si>
  <si>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</si>
  <si>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</si>
  <si>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</si>
  <si>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</si>
  <si>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</si>
  <si>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</si>
  <si>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</si>
  <si>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</si>
  <si>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</si>
  <si>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</si>
  <si>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</si>
  <si>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622462522</t>
  </si>
  <si>
    <t>Vonkajšia omietka stien tenkovrstvová mozaiková zrnitosť 1,8 mm - ZS2</t>
  </si>
  <si>
    <t>m2</t>
  </si>
  <si>
    <t>4</t>
  </si>
  <si>
    <t>2</t>
  </si>
  <si>
    <t>1036155537</t>
  </si>
  <si>
    <t>622462572</t>
  </si>
  <si>
    <t>Vonkajšia omietka stien tenkovrstvová silikónová so zatieranou štruktúrou hr.zrna 1,5 mm - ZS1</t>
  </si>
  <si>
    <t>582745959</t>
  </si>
  <si>
    <t>352,24+0,25*192,25</t>
  </si>
  <si>
    <t>VV</t>
  </si>
  <si>
    <t>3</t>
  </si>
  <si>
    <t>625250055R</t>
  </si>
  <si>
    <t>Kontaktný zatepľovací systém hr. 100 mm  - dosky z MW, skrutkovacie kotvy, na sendvičový panel lepené pružným lepidlom</t>
  </si>
  <si>
    <t>-292728520</t>
  </si>
  <si>
    <t>ZS1</t>
  </si>
  <si>
    <t>352,24</t>
  </si>
  <si>
    <t>625250069R</t>
  </si>
  <si>
    <t>Kontaktný zatepľovací systém ostenia hr. 50 mm  - MW, skrutkovacie kotvy, na sendvičový panel lepené pružným lepidlom</t>
  </si>
  <si>
    <t>-962642607</t>
  </si>
  <si>
    <t>ZS1 - ostenie</t>
  </si>
  <si>
    <t>192,25*0,25</t>
  </si>
  <si>
    <t>5</t>
  </si>
  <si>
    <t>625250155</t>
  </si>
  <si>
    <t>Doteplenie konštrukcie hr. 80 mm, systém XPS STYRODUR 2800 C - PCI, lepený rámovo s prikotvením</t>
  </si>
  <si>
    <t>-1620926754</t>
  </si>
  <si>
    <t>ZS2</t>
  </si>
  <si>
    <t>22,04</t>
  </si>
  <si>
    <t>6</t>
  </si>
  <si>
    <t>941941041</t>
  </si>
  <si>
    <t>Montáž lešenia ľahkého pracovného radového s podlahami šírky nad 1,00 do 1,20 m, výšky do 10 m</t>
  </si>
  <si>
    <t>1405781509</t>
  </si>
  <si>
    <t>lešenie pre fasádu</t>
  </si>
  <si>
    <t>9,25*(1,575+5,425*2+0,66+0,585)</t>
  </si>
  <si>
    <t>(9,25-6,51)*(8,78+6,37)</t>
  </si>
  <si>
    <t>10,075*(18+18,83+1,2)</t>
  </si>
  <si>
    <t>Súčet</t>
  </si>
  <si>
    <t>7</t>
  </si>
  <si>
    <t>941941291</t>
  </si>
  <si>
    <t>Príplatok za prvý a každý ďalší i začatý mesiac použitia lešenia ľahkého pracovného radového s podlahami šírky nad 1,00 do 1,20 m, výšky do 10 m</t>
  </si>
  <si>
    <t>-641859759</t>
  </si>
  <si>
    <t>8</t>
  </si>
  <si>
    <t>941941841</t>
  </si>
  <si>
    <t>Demontáž lešenia ľahkého pracovného radového s podlahami šírky nad 1,00 do 1,20 m, výšky do 10 m</t>
  </si>
  <si>
    <t>1197280370</t>
  </si>
  <si>
    <t>9</t>
  </si>
  <si>
    <t>978059631</t>
  </si>
  <si>
    <t>Odsekanie a odobratie stien z obkladačiek vonkajších nad 2 m2,  -0,08900t</t>
  </si>
  <si>
    <t>1675187218</t>
  </si>
  <si>
    <t>10</t>
  </si>
  <si>
    <t>979011111</t>
  </si>
  <si>
    <t>Zvislá doprava sutiny a vybúraných hmôt za prvé podlažie nad alebo pod základným podlažím</t>
  </si>
  <si>
    <t>t</t>
  </si>
  <si>
    <t>-1238406943</t>
  </si>
  <si>
    <t>11</t>
  </si>
  <si>
    <t>979081111</t>
  </si>
  <si>
    <t>Odvoz sutiny a vybúraných hmôt na skládku do 1 km</t>
  </si>
  <si>
    <t>-474128798</t>
  </si>
  <si>
    <t>12</t>
  </si>
  <si>
    <t>979081121</t>
  </si>
  <si>
    <t>Odvoz sutiny a vybúraných hmôt na skládku za každý ďalší 1 km</t>
  </si>
  <si>
    <t>-2073690889</t>
  </si>
  <si>
    <t>13</t>
  </si>
  <si>
    <t>979082111</t>
  </si>
  <si>
    <t>Vnútrostavenisková doprava sutiny a vybúraných hmôt do 10 m</t>
  </si>
  <si>
    <t>11357016</t>
  </si>
  <si>
    <t>14</t>
  </si>
  <si>
    <t>979089612</t>
  </si>
  <si>
    <t>Poplatok za skladovanie - iné odpady zo stavieb a demolácií (17 09), ostatné</t>
  </si>
  <si>
    <t>113280940</t>
  </si>
  <si>
    <t>15</t>
  </si>
  <si>
    <t>999281111</t>
  </si>
  <si>
    <t>Presun hmôt pre opravy a údržbu objektov vrátane vonkajších plášťov výšky do 25 m</t>
  </si>
  <si>
    <t>2071281922</t>
  </si>
  <si>
    <t>PSV - Práce a dodávky PSV</t>
  </si>
  <si>
    <t xml:space="preserve">    712 - Izolácie striech, povlakové krytiny</t>
  </si>
  <si>
    <t xml:space="preserve">    713 - Izolácie tepelné</t>
  </si>
  <si>
    <t xml:space="preserve">    721 - Zdravotechnika -  vnútorná kanalizácia</t>
  </si>
  <si>
    <t xml:space="preserve">    764 - Konštrukcie klampiarske</t>
  </si>
  <si>
    <t>M - Práce a dodávky M</t>
  </si>
  <si>
    <t xml:space="preserve">    21-M - Elektromontáže</t>
  </si>
  <si>
    <t>938902304</t>
  </si>
  <si>
    <t>Čistenie podkladu vysokotlakovým vodným lúčom do hrúbky 1 mm - stropov, striech</t>
  </si>
  <si>
    <t>2124397922</t>
  </si>
  <si>
    <t>S2*</t>
  </si>
  <si>
    <t>599,13</t>
  </si>
  <si>
    <t>1445062688</t>
  </si>
  <si>
    <t>712370070</t>
  </si>
  <si>
    <t>Zhotovenie povlakovej krytiny striech plochých do 10° PVC-P fóliou upevnenou prikotvením so zvarením spoju</t>
  </si>
  <si>
    <t>16</t>
  </si>
  <si>
    <t>153031743</t>
  </si>
  <si>
    <t>M</t>
  </si>
  <si>
    <t>283220002700</t>
  </si>
  <si>
    <t>Strešná hydroizolačná fólia PVC-P, hr. 1,5 mm, rozmer 2x15 m, vystužená skleným vláknom, pre kotvený systém</t>
  </si>
  <si>
    <t>32</t>
  </si>
  <si>
    <t>893772775</t>
  </si>
  <si>
    <t>311970001501</t>
  </si>
  <si>
    <t>Kotvy do strechy</t>
  </si>
  <si>
    <t>ks</t>
  </si>
  <si>
    <t>1728133331</t>
  </si>
  <si>
    <t>712990040</t>
  </si>
  <si>
    <t>Položenie geotextílie vodorovne alebo zvislo na strechy ploché do 10°</t>
  </si>
  <si>
    <t>1921996524</t>
  </si>
  <si>
    <t>0,65*31,7</t>
  </si>
  <si>
    <t>S3*</t>
  </si>
  <si>
    <t>405,46</t>
  </si>
  <si>
    <t>0,65*119,76</t>
  </si>
  <si>
    <t>693110001200</t>
  </si>
  <si>
    <t>Geotextília polypropylénová Tatratex GTX N PP 300, šírka 1,27; 1,75-3,5 m, dĺžka 20-60; 90 m, hrúbka 2,7 mm, netkaná, MIVA</t>
  </si>
  <si>
    <t>1552642810</t>
  </si>
  <si>
    <t>998712202</t>
  </si>
  <si>
    <t>Presun hmôt pre izoláciu povlakovej krytiny v objektoch výšky nad 6 do 12 m</t>
  </si>
  <si>
    <t>%</t>
  </si>
  <si>
    <t>99552528</t>
  </si>
  <si>
    <t>713142132</t>
  </si>
  <si>
    <t>Montáž tepelnej izolácie striech plochých do 10° polystyrénom, jednovrstvová prilep. za studena PUR penou</t>
  </si>
  <si>
    <t>2037101253</t>
  </si>
  <si>
    <t>283720009000</t>
  </si>
  <si>
    <t>Doska EPS 150S hr. 100 mm, na zateplenie podláh a strešných terás, ISOVER</t>
  </si>
  <si>
    <t>-92130035</t>
  </si>
  <si>
    <t>713142230</t>
  </si>
  <si>
    <t>Montáž tepelnej izolácie striech plochých do 10° polystyrénom, dvojvrstvová prilep. za studena PUR penou</t>
  </si>
  <si>
    <t>465151902</t>
  </si>
  <si>
    <t>283720009301</t>
  </si>
  <si>
    <t>Doska EPS 150S hr. 150 mm, na zateplenie podláh a strešných terás, ISOVER</t>
  </si>
  <si>
    <t>-121560110</t>
  </si>
  <si>
    <t>998713202</t>
  </si>
  <si>
    <t>Presun hmôt pre izolácie tepelné v objektoch výšky nad 6 m do 12 m</t>
  </si>
  <si>
    <t>-1304099368</t>
  </si>
  <si>
    <t>721230093</t>
  </si>
  <si>
    <t>Montáž strešného vtoku pre asfaltové izolácie DN 150 - K/4</t>
  </si>
  <si>
    <t>-191395053</t>
  </si>
  <si>
    <t>286630004300</t>
  </si>
  <si>
    <t>Strešný vtok, DN 150, bitúmenová izolácia, vertikálny odtok, záchytný kôš</t>
  </si>
  <si>
    <t>1442968216</t>
  </si>
  <si>
    <t>998721202</t>
  </si>
  <si>
    <t>Presun hmôt pre vnútornú kanalizáciu v objektoch výšky nad 6 do 12 m</t>
  </si>
  <si>
    <t>-1964422407</t>
  </si>
  <si>
    <t>17</t>
  </si>
  <si>
    <t>764333432</t>
  </si>
  <si>
    <t>Lemovanie z pozinkovaného farbeného PZf plechu, múrov na plochých strechách r.š. 350 mm - K/2</t>
  </si>
  <si>
    <t>m</t>
  </si>
  <si>
    <t>1913127035</t>
  </si>
  <si>
    <t>18</t>
  </si>
  <si>
    <t>764430430</t>
  </si>
  <si>
    <t>Oplechovanie muriva a atík z pozinkovaného farbeného PZf plechu, vrátane rohov r.š. 400 mm - K/1</t>
  </si>
  <si>
    <t>-1499629407</t>
  </si>
  <si>
    <t>19</t>
  </si>
  <si>
    <t>764430840</t>
  </si>
  <si>
    <t>Demontáž oplechovania múrov a nadmuroviek rš od 330 do 500 mm,  -0,00230t</t>
  </si>
  <si>
    <t>-147444501</t>
  </si>
  <si>
    <t>998764202</t>
  </si>
  <si>
    <t>Presun hmôt pre konštrukcie klampiarske v objektoch výšky nad 6 do 12 m</t>
  </si>
  <si>
    <t>1604211295</t>
  </si>
  <si>
    <t>21</t>
  </si>
  <si>
    <t>2102000</t>
  </si>
  <si>
    <t>BLZ - demontáž a spätná montáž bleskozvodu vrátane revíznych správ</t>
  </si>
  <si>
    <t>64</t>
  </si>
  <si>
    <t>-415464775</t>
  </si>
  <si>
    <t xml:space="preserve">    766 - Konštrukcie stolárske</t>
  </si>
  <si>
    <t xml:space="preserve">    767 - Konštrukcie doplnkové kovové</t>
  </si>
  <si>
    <t xml:space="preserve">    784 - Maľby</t>
  </si>
  <si>
    <t>612460252</t>
  </si>
  <si>
    <t>Vnútorná omietka stien vápennocementová štuková (jemná), hr. 4 mm</t>
  </si>
  <si>
    <t>-1280039727</t>
  </si>
  <si>
    <t>612481119</t>
  </si>
  <si>
    <t>Potiahnutie vnútorných stien sklotextílnou mriežkou s celoplošným prilepením</t>
  </si>
  <si>
    <t>1559295663</t>
  </si>
  <si>
    <t>okolo okien a vrát</t>
  </si>
  <si>
    <t>0,2*(5,425+1,785*2)*8</t>
  </si>
  <si>
    <t>0,2*(4,75+1,785*2)*2</t>
  </si>
  <si>
    <t>0,2*(4,75+1,185*2)*3</t>
  </si>
  <si>
    <t>0,2*(4,75+4,1*2+0,8+2,02*2)</t>
  </si>
  <si>
    <t>968071115</t>
  </si>
  <si>
    <t>Demontáž okien kovových, 1 bm obvodu - 0,005t</t>
  </si>
  <si>
    <t>-195666392</t>
  </si>
  <si>
    <t>(1,3+1,75)*2*46</t>
  </si>
  <si>
    <t>(1,225+1,185)*2*12</t>
  </si>
  <si>
    <t>968072559</t>
  </si>
  <si>
    <t>Vybúranie kovových vrát plochy nad 5 m2,  -0,06600t</t>
  </si>
  <si>
    <t>1897777162</t>
  </si>
  <si>
    <t>5,5*4,1</t>
  </si>
  <si>
    <t>968081116</t>
  </si>
  <si>
    <t>Demontáž dverí plastových vchodových, 1 bm obvodu - 0,012t</t>
  </si>
  <si>
    <t>1526097173</t>
  </si>
  <si>
    <t>(0,8+1,97)*2</t>
  </si>
  <si>
    <t>426765376</t>
  </si>
  <si>
    <t>1343416452</t>
  </si>
  <si>
    <t>399528085</t>
  </si>
  <si>
    <t>-1788789737</t>
  </si>
  <si>
    <t>1598031637</t>
  </si>
  <si>
    <t>1103767620</t>
  </si>
  <si>
    <t>764410460</t>
  </si>
  <si>
    <t>Oplechovanie parapetov z pozinkovaného farbeného PZf plechu, vrátane rohov r.š. 400 mm - K/3</t>
  </si>
  <si>
    <t>-78352410</t>
  </si>
  <si>
    <t>764410850</t>
  </si>
  <si>
    <t>Demontáž oplechovania parapetov rš od 100 do 330 mm,  -0,00135t</t>
  </si>
  <si>
    <t>1790428123</t>
  </si>
  <si>
    <t>764421460</t>
  </si>
  <si>
    <t>Oplechovanie ríms a ozdobných prvkov z pozinkovaného farbeného PZf plechu, r.š. 400 mm - K/5</t>
  </si>
  <si>
    <t>-1160009119</t>
  </si>
  <si>
    <t>764421830</t>
  </si>
  <si>
    <t>Demontáž oplechovania ríms rš od 100 do 200 mm,  -0,00009 t</t>
  </si>
  <si>
    <t>-256284025</t>
  </si>
  <si>
    <t>428941030</t>
  </si>
  <si>
    <t>766621404</t>
  </si>
  <si>
    <t>Montáž okien plastových za 1 bm obvodu montáže</t>
  </si>
  <si>
    <t>1316317733</t>
  </si>
  <si>
    <t>O1</t>
  </si>
  <si>
    <t>(5,425+1,785)*2*8</t>
  </si>
  <si>
    <t>O2</t>
  </si>
  <si>
    <t>(4,75+1,785)*2*2</t>
  </si>
  <si>
    <t>O3</t>
  </si>
  <si>
    <t>(4,75+1,185)*2*3</t>
  </si>
  <si>
    <t>611410004701</t>
  </si>
  <si>
    <t>406907475</t>
  </si>
  <si>
    <t>611410004702</t>
  </si>
  <si>
    <t>1070896635</t>
  </si>
  <si>
    <t>611410004703</t>
  </si>
  <si>
    <t>681828487</t>
  </si>
  <si>
    <t>766621408</t>
  </si>
  <si>
    <t>Montáž plastových dverí za 1bm obvodu montáže</t>
  </si>
  <si>
    <t>363982491</t>
  </si>
  <si>
    <t>D2</t>
  </si>
  <si>
    <t>22</t>
  </si>
  <si>
    <t>611730000101</t>
  </si>
  <si>
    <t>Plastové dvere zateplené plné 800x1970 mm, vrátane zárubne kovania a zámku</t>
  </si>
  <si>
    <t>-66465079</t>
  </si>
  <si>
    <t>23</t>
  </si>
  <si>
    <t>998766202</t>
  </si>
  <si>
    <t>Presun hmot pre konštrukcie stolárske v objektoch výšky nad 6 do 12 m</t>
  </si>
  <si>
    <t>1800963986</t>
  </si>
  <si>
    <t>24</t>
  </si>
  <si>
    <t>767310015</t>
  </si>
  <si>
    <t>-37564106</t>
  </si>
  <si>
    <t>25</t>
  </si>
  <si>
    <t>767311828</t>
  </si>
  <si>
    <t>Demontáž svetlíka polykarbonátového bodového, štvorhranného alebo obdĺžnikového, priechod svetla nad 3,5 do 4 m2  -0,0754t</t>
  </si>
  <si>
    <t>-62967476</t>
  </si>
  <si>
    <t>(2,4+8)*2*2</t>
  </si>
  <si>
    <t>26</t>
  </si>
  <si>
    <t>767659003</t>
  </si>
  <si>
    <t>Montáž vrát garážových roletových a kazetových, zasúvateľných pod strop plochy nad 9 do 13 m2</t>
  </si>
  <si>
    <t>-642772309</t>
  </si>
  <si>
    <t>27</t>
  </si>
  <si>
    <t>553410056601</t>
  </si>
  <si>
    <t>Vráta sekčné priemyselné plné zateplené, 4750x4100 mm , el. ovládanie - D1</t>
  </si>
  <si>
    <t>-1028989155</t>
  </si>
  <si>
    <t>28</t>
  </si>
  <si>
    <t>998767202</t>
  </si>
  <si>
    <t>Presun hmôt pre kovové stavebné doplnkové konštrukcie v objektoch výšky nad 6 do 12 m</t>
  </si>
  <si>
    <t>564267872</t>
  </si>
  <si>
    <t>29</t>
  </si>
  <si>
    <t>784452262</t>
  </si>
  <si>
    <t>Maľby z maliarskych zmesí Primalex, Farmal, ručne nanášané jednonásobné základné na podklad jemnozrnný  výšky nad 3,80 m</t>
  </si>
  <si>
    <t>1324103014</t>
  </si>
  <si>
    <t>30</t>
  </si>
  <si>
    <t>784452372</t>
  </si>
  <si>
    <t>Maľby z maliarskych zmesí Primalex, Farmal, ručne nanášané tónované dvojnásobné na jemnozrnný podklad výšky nad 3,80 m</t>
  </si>
  <si>
    <t>-795738799</t>
  </si>
  <si>
    <t xml:space="preserve">    733 - Ústredné kúrenie</t>
  </si>
  <si>
    <t>-1535514080</t>
  </si>
  <si>
    <t>7331002</t>
  </si>
  <si>
    <t>-1051494536</t>
  </si>
  <si>
    <t>767100100</t>
  </si>
  <si>
    <t>Demontáž, spätná montáž a povrchová úprava rebríka na strechu</t>
  </si>
  <si>
    <t>2101001</t>
  </si>
  <si>
    <t xml:space="preserve">Demontáž halogénové vnútorné svietidlá </t>
  </si>
  <si>
    <t>-1504468292</t>
  </si>
  <si>
    <t>05</t>
  </si>
  <si>
    <t>7331001a</t>
  </si>
  <si>
    <t>Dodávka - UVK - vetracia jednotka s rekuperáciou (napr. HOVAL RoofVent RP-9-M) s dvoma tepelnými čerpadlami (TP-9-M/ST.D1)vrátane príslušenstva ( spojovací modul, kondenzačné čerpadlo)</t>
  </si>
  <si>
    <t>7331001b</t>
  </si>
  <si>
    <t>Dodávka - UVK - Cirkulačná jednotka (napr.HOVAL TopVent TP-9-M) s dvoma tepelnými čerpadlami (TP-9-M/ST.D1) vrátane príslušenstva (závesná sada, kondenzačné čerpadlo, filtračná komora)</t>
  </si>
  <si>
    <t>7331001c</t>
  </si>
  <si>
    <t>Dodávka - UVK - autonómna regulácia zóny, ptr tepelné čerpadlá, vrátane rozvádzača a kombinovaného snímača kvality vzduchu, teploty priestoru a vlhkosti (npr. HOVAL typ TTC)</t>
  </si>
  <si>
    <t xml:space="preserve">Montáž  - vetracia jednotka s tepelnými čerpadlami </t>
  </si>
  <si>
    <t>-2043944951</t>
  </si>
  <si>
    <t>-1238963033</t>
  </si>
  <si>
    <t xml:space="preserve">    783 - Nátery</t>
  </si>
  <si>
    <t>783401812</t>
  </si>
  <si>
    <t>Odstránenie starých náterov z kovových potrubí a armatúr potrubie  do DN 100</t>
  </si>
  <si>
    <t>-260209707</t>
  </si>
  <si>
    <t>783421211</t>
  </si>
  <si>
    <t>Nátery kov.potr.a armatúr v kanáloch a šachtách syntetické armatúr do DN 100 mm jednonás. 1x s emailovaním - 70µm</t>
  </si>
  <si>
    <t>-1211031035</t>
  </si>
  <si>
    <t>783421711</t>
  </si>
  <si>
    <t>Nátery kov.potr.a armatúr v kanáloch a šachtách syntetické armatúr do DN 100 mm základný - 35µm</t>
  </si>
  <si>
    <t>90714002</t>
  </si>
  <si>
    <t>210203040</t>
  </si>
  <si>
    <t>Montáž a zapojenie stropného LED svietidla</t>
  </si>
  <si>
    <t>348130002400a</t>
  </si>
  <si>
    <t>Stropné svietidlo (napr. TESLA LED High Bay, IL2615xx-6CHE) - počet LED čipov - 506 ks, účinnosť - 160 lm/W, Svetelný výkon - 24 000 lm</t>
  </si>
  <si>
    <t>348130002400b</t>
  </si>
  <si>
    <t>Stropné svietidlo - lokálne prisvetlenie pracovnej stanice LED reflektor  50W, 3775 lm, 120°, životnosť 40 tis. Nh</t>
  </si>
  <si>
    <t>PM</t>
  </si>
  <si>
    <t>Podružný materiál</t>
  </si>
  <si>
    <t>Dodávka - UVK - Administratívna budova - 2x tepelné čerpadlo (vzduch – voda) , Nominálny vykurovací výkon (A7/W35) – cca 14,0 kW, Maximálny vykurovací výkon (A-7/W35) 11,30 kW , Nominálny chladiaci výkon (A35/W18) 14,00 kW, Vonkajšia prevádzková teplota kúrenia -20 ~ 30 °C, Externý zásobník TUV s objemom 300 l a jedným výmenníkom vrátane izolácie, Zásobník a regulačné príslušenstvo (trojcestný ventil, expanzná nádoba 18l, teplotné čídlo, vypúšťací a expanzný ventil), Konzola pod TČ s upevnením na zem, antivibračné podložky, prepojovacie potrubie, guľové ventily, fitingy, spojky, šróbenia a izolácia Mirelon 10mm, v celkovej dĺžke 6m</t>
  </si>
  <si>
    <t xml:space="preserve">Montáž  - tepelné čerpadlo - zostava so zásobníkom TÚV </t>
  </si>
  <si>
    <t>348130002400</t>
  </si>
  <si>
    <t>348130002401</t>
  </si>
  <si>
    <t>Stropná LED žiarovka 15 W</t>
  </si>
  <si>
    <t xml:space="preserve">Demontáž exist. vnútorné svietidlá </t>
  </si>
  <si>
    <t>SO 101 - AB - Ostatné</t>
  </si>
  <si>
    <t>SO 102 - Hala 1 - Zateplenie obvodových stien</t>
  </si>
  <si>
    <t>SO 102 - Hala 1 - Zateplenie strechy</t>
  </si>
  <si>
    <t>SO 102 - Hala 1 - Výplne otvorov</t>
  </si>
  <si>
    <t>SO 102 - Hala 1 - Ostatné</t>
  </si>
  <si>
    <t>01 - SO 102 - Hala 1 - Zateplenie obvodových stien</t>
  </si>
  <si>
    <t>02 - SO 102 - Hala 1 - Zateplenie strechy</t>
  </si>
  <si>
    <t>03 - SO 102 - Hala 1 - Výplne otvorov</t>
  </si>
  <si>
    <t>04  - SO 102 - Hala 1 - Ostatné</t>
  </si>
  <si>
    <t>LED panel 600x600 mm studená biela 40W</t>
  </si>
  <si>
    <t>05  - SO 101  - Administratívna budova - Ostatné</t>
  </si>
  <si>
    <t>18A</t>
  </si>
  <si>
    <t>18B</t>
  </si>
  <si>
    <t>19A</t>
  </si>
  <si>
    <t>19B</t>
  </si>
  <si>
    <t xml:space="preserve">Plastové okno – dolný rad okien -  otváravo-sklopné - jednokrídlové štvordielne 2xOS+2xP, vxš 1785x5425 mm, izolačné trojsklo, 6 komorový profil, vrátane vnútorného parapetu a štrbinového vetrania - O1, podľa popisu výrobkov v PD
Stredná časť podľa popisu výrobkov PD
Stredná časť podľa popisu výrobkov PD
</t>
  </si>
  <si>
    <t xml:space="preserve">Plastové okno – horný rad okien -  sklopné s pákovým ovládacím mechanizmom dl 5,0 m, - jednokrídlové štvordielne 2xS+2xP, vxš 1785x5425 mm, izolačné trojsklo, 6 komorový profil, vrátane vnútorného parapetu a štrbinového vetrania - O1/A, podľa popisu výrobkov v PD
Stredná časť podľa popisu výrobkov PD
Stredná časť podľa popisu výrobkov PD
</t>
  </si>
  <si>
    <t>Plastové okno – dolný rad okien - jednokrídlové trojdielne OS+2xP, vxš 1785x4750 mm, izolačné trojsklo, 6 komorový profil, vrátane vnútorného parapetu a štrbinového vetrania - O2, podľa popisu výrobkov v PD</t>
  </si>
  <si>
    <t>Plastové okno – horný rad okien - sklopné s pákovým ovládacím mechanizmom dl 5,0 m, - jednokrídlové trojdielne S+2xP, vxš 1785x4750 mm, izolačné trojsklo, 6 komorový profil, vrátane vnútorného parapetu a štrbinového vetrania - O2, podľa popisu výrobkov v PD</t>
  </si>
  <si>
    <t>Plastové okno horný rad -  sklopné s pákovým ovládacím mechanizmom dl 5,0 m, jednokrídlové štvordielne 2xS+2xP, vxš 1185x4750 mm, izolačné trojsklo, 6 komorový profil, vrátane vnútorného parapetu a štrbinového vetrania – O3, podľa popisu výrobkov v PD</t>
  </si>
  <si>
    <t xml:space="preserve">Montáž a dodávka strešného svetlíka do plochej strechy - pásový oblúkový z polykarbonátu , vrátane goliera z PVC fólie a spodnej predlž. zatepl. konštrukcie 8000 x 2400 mm – SV
osadenie vetracích hlavíc, podľa popisu výrobkov v PD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</si>
</sst>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4" x14ac:knownFonts="1">
    <font>
      <sz val="8"/>
      <name val="Trebuchet MS"/>
      <family val="2"/>
    </font>
    <font>
      <sz val="8"/>
      <color rgb="FF969696"/>
      <name val="Trebuchet MS"/>
      <family val="2"/>
      <charset val="238"/>
    </font>
    <font>
      <sz val="9"/>
      <name val="Trebuchet MS"/>
      <family val="2"/>
      <charset val="238"/>
    </font>
    <font>
      <b/>
      <sz val="12"/>
      <name val="Trebuchet MS"/>
      <family val="2"/>
      <charset val="238"/>
    </font>
    <font>
      <sz val="11"/>
      <name val="Trebuchet MS"/>
      <family val="2"/>
      <charset val="238"/>
    </font>
    <font>
      <sz val="12"/>
      <color rgb="FF003366"/>
      <name val="Trebuchet MS"/>
      <family val="2"/>
      <charset val="238"/>
    </font>
    <font>
      <sz val="10"/>
      <color rgb="FF003366"/>
      <name val="Trebuchet MS"/>
      <family val="2"/>
      <charset val="238"/>
    </font>
    <font>
      <sz val="8"/>
      <color rgb="FF003366"/>
      <name val="Trebuchet MS"/>
      <family val="2"/>
      <charset val="238"/>
    </font>
    <font>
      <sz val="8"/>
      <color rgb="FF505050"/>
      <name val="Trebuchet MS"/>
      <family val="2"/>
      <charset val="238"/>
    </font>
    <font>
      <sz val="8"/>
      <color rgb="FF800080"/>
      <name val="Trebuchet MS"/>
      <family val="2"/>
      <charset val="238"/>
    </font>
    <font>
      <sz val="8"/>
      <color rgb="FFFF0000"/>
      <name val="Trebuchet MS"/>
      <family val="2"/>
      <charset val="238"/>
    </font>
    <font>
      <sz val="8"/>
      <color rgb="FFFAE682"/>
      <name val="Trebuchet MS"/>
      <family val="2"/>
      <charset val="238"/>
    </font>
    <font>
      <sz val="10"/>
      <name val="Trebuchet MS"/>
      <family val="2"/>
      <charset val="238"/>
    </font>
    <font>
      <sz val="10"/>
      <color rgb="FF960000"/>
      <name val="Trebuchet MS"/>
      <family val="2"/>
      <charset val="238"/>
    </font>
    <font>
      <u/>
      <sz val="10"/>
      <color theme="10"/>
      <name val="Trebuchet MS"/>
      <family val="2"/>
      <charset val="238"/>
    </font>
    <font>
      <sz val="8"/>
      <color rgb="FF3366FF"/>
      <name val="Trebuchet MS"/>
      <family val="2"/>
      <charset val="238"/>
    </font>
    <font>
      <b/>
      <sz val="16"/>
      <name val="Trebuchet MS"/>
      <family val="2"/>
      <charset val="238"/>
    </font>
    <font>
      <sz val="9"/>
      <color rgb="FF969696"/>
      <name val="Trebuchet MS"/>
      <family val="2"/>
      <charset val="238"/>
    </font>
    <font>
      <sz val="10"/>
      <color rgb="FF464646"/>
      <name val="Trebuchet MS"/>
      <family val="2"/>
      <charset val="238"/>
    </font>
    <font>
      <b/>
      <sz val="10"/>
      <name val="Trebuchet MS"/>
      <family val="2"/>
      <charset val="238"/>
    </font>
    <font>
      <b/>
      <sz val="8"/>
      <color rgb="FF969696"/>
      <name val="Trebuchet MS"/>
      <family val="2"/>
      <charset val="238"/>
    </font>
    <font>
      <b/>
      <sz val="10"/>
      <color rgb="FF464646"/>
      <name val="Trebuchet MS"/>
      <family val="2"/>
      <charset val="238"/>
    </font>
    <font>
      <sz val="10"/>
      <color rgb="FF969696"/>
      <name val="Trebuchet MS"/>
      <family val="2"/>
      <charset val="238"/>
    </font>
    <font>
      <b/>
      <sz val="9"/>
      <name val="Trebuchet MS"/>
      <family val="2"/>
      <charset val="238"/>
    </font>
    <font>
      <sz val="12"/>
      <color rgb="FF969696"/>
      <name val="Trebuchet MS"/>
      <family val="2"/>
      <charset val="238"/>
    </font>
    <font>
      <b/>
      <sz val="12"/>
      <color rgb="FF960000"/>
      <name val="Trebuchet MS"/>
      <family val="2"/>
      <charset val="238"/>
    </font>
    <font>
      <sz val="12"/>
      <name val="Trebuchet MS"/>
      <family val="2"/>
      <charset val="238"/>
    </font>
    <font>
      <sz val="18"/>
      <color theme="10"/>
      <name val="Wingdings 2"/>
      <family val="1"/>
      <charset val="2"/>
    </font>
    <font>
      <b/>
      <sz val="11"/>
      <color rgb="FF003366"/>
      <name val="Trebuchet MS"/>
      <family val="2"/>
      <charset val="238"/>
    </font>
    <font>
      <sz val="11"/>
      <color rgb="FF003366"/>
      <name val="Trebuchet MS"/>
      <family val="2"/>
      <charset val="238"/>
    </font>
    <font>
      <sz val="11"/>
      <color rgb="FF969696"/>
      <name val="Trebuchet MS"/>
      <family val="2"/>
      <charset val="238"/>
    </font>
    <font>
      <b/>
      <sz val="12"/>
      <color rgb="FF800000"/>
      <name val="Trebuchet MS"/>
      <family val="2"/>
      <charset val="238"/>
    </font>
    <font>
      <b/>
      <sz val="8"/>
      <color rgb="FF800000"/>
      <name val="Trebuchet MS"/>
      <family val="2"/>
      <charset val="238"/>
    </font>
    <font>
      <sz val="8"/>
      <color rgb="FF960000"/>
      <name val="Trebuchet MS"/>
      <family val="2"/>
      <charset val="238"/>
    </font>
    <font>
      <b/>
      <sz val="8"/>
      <name val="Trebuchet MS"/>
      <family val="2"/>
      <charset val="238"/>
    </font>
    <font>
      <i/>
      <sz val="8"/>
      <color rgb="FF0000FF"/>
      <name val="Trebuchet M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rgb="FF003366"/>
      <name val="Trebuchet MS"/>
      <family val="2"/>
      <charset val="238"/>
    </font>
    <font>
      <b/>
      <sz val="12"/>
      <name val="Trebuchet MS"/>
      <family val="2"/>
      <charset val="238"/>
    </font>
    <font>
      <sz val="8"/>
      <color rgb="FF969696"/>
      <name val="Trebuchet MS"/>
      <family val="2"/>
      <charset val="238"/>
    </font>
    <font>
      <sz val="8"/>
      <color rgb="FF003366"/>
      <name val="Trebuchet MS"/>
      <family val="2"/>
      <charset val="238"/>
    </font>
    <font>
      <sz val="10"/>
      <color rgb="FF003366"/>
      <name val="Trebuchet MS"/>
      <family val="2"/>
      <charset val="238"/>
    </font>
    <font>
      <sz val="12"/>
      <color rgb="FF003366"/>
      <name val="Trebuchet MS"/>
      <family val="2"/>
      <charset val="238"/>
    </font>
    <font>
      <i/>
      <sz val="8"/>
      <color rgb="FF0000FF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8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14" fillId="2" borderId="0" xfId="1" applyFont="1" applyFill="1" applyAlignment="1">
      <alignment vertical="center"/>
    </xf>
    <xf numFmtId="0" fontId="0" fillId="2" borderId="0" xfId="0" applyFill="1"/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7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7" fillId="0" borderId="0" xfId="0" applyFont="1" applyAlignment="1">
      <alignment horizontal="left" vertical="center"/>
    </xf>
    <xf numFmtId="0" fontId="0" fillId="0" borderId="6" xfId="0" applyBorder="1"/>
    <xf numFmtId="0" fontId="18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9" fillId="0" borderId="7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3" fillId="4" borderId="8" xfId="0" applyFont="1" applyFill="1" applyBorder="1" applyAlignment="1">
      <alignment horizontal="left" vertical="center"/>
    </xf>
    <xf numFmtId="0" fontId="0" fillId="4" borderId="9" xfId="0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22" fillId="0" borderId="16" xfId="0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22" fillId="0" borderId="17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0" fillId="0" borderId="15" xfId="0" applyBorder="1" applyAlignment="1">
      <alignment vertical="center"/>
    </xf>
    <xf numFmtId="0" fontId="0" fillId="5" borderId="9" xfId="0" applyFill="1" applyBorder="1" applyAlignment="1">
      <alignment vertical="center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4" fillId="0" borderId="14" xfId="0" applyNumberFormat="1" applyFont="1" applyBorder="1" applyAlignment="1">
      <alignment vertical="center"/>
    </xf>
    <xf numFmtId="4" fontId="24" fillId="0" borderId="0" xfId="0" applyNumberFormat="1" applyFont="1" applyAlignment="1">
      <alignment vertical="center"/>
    </xf>
    <xf numFmtId="166" fontId="24" fillId="0" borderId="0" xfId="0" applyNumberFormat="1" applyFont="1" applyAlignment="1">
      <alignment vertical="center"/>
    </xf>
    <xf numFmtId="4" fontId="24" fillId="0" borderId="15" xfId="0" applyNumberFormat="1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6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" fontId="30" fillId="0" borderId="16" xfId="0" applyNumberFormat="1" applyFont="1" applyBorder="1" applyAlignment="1">
      <alignment vertical="center"/>
    </xf>
    <xf numFmtId="4" fontId="30" fillId="0" borderId="17" xfId="0" applyNumberFormat="1" applyFont="1" applyBorder="1" applyAlignment="1">
      <alignment vertical="center"/>
    </xf>
    <xf numFmtId="166" fontId="30" fillId="0" borderId="17" xfId="0" applyNumberFormat="1" applyFont="1" applyBorder="1" applyAlignment="1">
      <alignment vertical="center"/>
    </xf>
    <xf numFmtId="4" fontId="30" fillId="0" borderId="18" xfId="0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0" fontId="25" fillId="5" borderId="0" xfId="0" applyFont="1" applyFill="1" applyAlignment="1">
      <alignment horizontal="left" vertical="center"/>
    </xf>
    <xf numFmtId="0" fontId="0" fillId="5" borderId="0" xfId="0" applyFill="1" applyAlignment="1">
      <alignment vertical="center"/>
    </xf>
    <xf numFmtId="0" fontId="1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17" fillId="0" borderId="2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7" fillId="0" borderId="4" xfId="0" applyFont="1" applyBorder="1"/>
    <xf numFmtId="0" fontId="5" fillId="0" borderId="0" xfId="0" applyFont="1" applyAlignment="1">
      <alignment horizontal="left"/>
    </xf>
    <xf numFmtId="0" fontId="7" fillId="0" borderId="5" xfId="0" applyFont="1" applyBorder="1"/>
    <xf numFmtId="0" fontId="7" fillId="0" borderId="14" xfId="0" applyFont="1" applyBorder="1"/>
    <xf numFmtId="166" fontId="7" fillId="0" borderId="0" xfId="0" applyNumberFormat="1" applyFont="1"/>
    <xf numFmtId="166" fontId="7" fillId="0" borderId="1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0" fontId="0" fillId="0" borderId="4" xfId="0" applyBorder="1" applyAlignment="1" applyProtection="1">
      <alignment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49" fontId="0" fillId="0" borderId="25" xfId="0" applyNumberFormat="1" applyBorder="1" applyAlignment="1" applyProtection="1">
      <alignment horizontal="left"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  <xf numFmtId="167" fontId="0" fillId="0" borderId="25" xfId="0" applyNumberFormat="1" applyBorder="1" applyAlignment="1" applyProtection="1">
      <alignment vertical="center"/>
      <protection locked="0"/>
    </xf>
    <xf numFmtId="4" fontId="0" fillId="0" borderId="25" xfId="0" applyNumberFormat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1" fillId="0" borderId="25" xfId="0" applyFont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6" fontId="1" fillId="0" borderId="15" xfId="0" applyNumberFormat="1" applyFont="1" applyBorder="1" applyAlignment="1">
      <alignment vertical="center"/>
    </xf>
    <xf numFmtId="4" fontId="0" fillId="0" borderId="0" xfId="0" applyNumberFormat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167" fontId="8" fillId="0" borderId="0" xfId="0" applyNumberFormat="1" applyFont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167" fontId="10" fillId="0" borderId="0" xfId="0" applyNumberFormat="1" applyFont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166" fontId="1" fillId="0" borderId="17" xfId="0" applyNumberFormat="1" applyFont="1" applyBorder="1" applyAlignment="1">
      <alignment vertical="center"/>
    </xf>
    <xf numFmtId="166" fontId="1" fillId="0" borderId="18" xfId="0" applyNumberFormat="1" applyFont="1" applyBorder="1" applyAlignment="1">
      <alignment vertical="center"/>
    </xf>
    <xf numFmtId="0" fontId="35" fillId="0" borderId="25" xfId="0" applyFont="1" applyBorder="1" applyAlignment="1" applyProtection="1">
      <alignment horizontal="center" vertical="center"/>
      <protection locked="0"/>
    </xf>
    <xf numFmtId="49" fontId="35" fillId="0" borderId="25" xfId="0" applyNumberFormat="1" applyFont="1" applyBorder="1" applyAlignment="1" applyProtection="1">
      <alignment horizontal="left" vertical="center" wrapText="1"/>
      <protection locked="0"/>
    </xf>
    <xf numFmtId="0" fontId="35" fillId="0" borderId="25" xfId="0" applyFont="1" applyBorder="1" applyAlignment="1" applyProtection="1">
      <alignment horizontal="center" vertical="center" wrapText="1"/>
      <protection locked="0"/>
    </xf>
    <xf numFmtId="167" fontId="35" fillId="0" borderId="25" xfId="0" applyNumberFormat="1" applyFont="1" applyBorder="1" applyAlignment="1" applyProtection="1">
      <alignment vertical="center"/>
      <protection locked="0"/>
    </xf>
    <xf numFmtId="0" fontId="39" fillId="0" borderId="25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166" fontId="39" fillId="0" borderId="0" xfId="0" applyNumberFormat="1" applyFont="1" applyAlignment="1">
      <alignment vertical="center"/>
    </xf>
    <xf numFmtId="166" fontId="39" fillId="0" borderId="15" xfId="0" applyNumberFormat="1" applyFont="1" applyBorder="1" applyAlignment="1">
      <alignment vertical="center"/>
    </xf>
    <xf numFmtId="167" fontId="0" fillId="0" borderId="0" xfId="0" applyNumberFormat="1" applyAlignment="1">
      <alignment vertical="center"/>
    </xf>
    <xf numFmtId="0" fontId="40" fillId="0" borderId="0" xfId="0" applyFont="1"/>
    <xf numFmtId="0" fontId="40" fillId="0" borderId="4" xfId="0" applyFont="1" applyBorder="1"/>
    <xf numFmtId="0" fontId="41" fillId="0" borderId="0" xfId="0" applyFont="1" applyAlignment="1">
      <alignment horizontal="left"/>
    </xf>
    <xf numFmtId="4" fontId="41" fillId="0" borderId="0" xfId="0" applyNumberFormat="1" applyFont="1" applyAlignment="1">
      <alignment horizontal="left"/>
    </xf>
    <xf numFmtId="0" fontId="40" fillId="0" borderId="5" xfId="0" applyFont="1" applyBorder="1"/>
    <xf numFmtId="0" fontId="40" fillId="0" borderId="14" xfId="0" applyFont="1" applyBorder="1"/>
    <xf numFmtId="166" fontId="40" fillId="0" borderId="0" xfId="0" applyNumberFormat="1" applyFont="1"/>
    <xf numFmtId="166" fontId="40" fillId="0" borderId="15" xfId="0" applyNumberFormat="1" applyFont="1" applyBorder="1"/>
    <xf numFmtId="0" fontId="40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167" fontId="40" fillId="0" borderId="0" xfId="0" applyNumberFormat="1" applyFont="1" applyAlignment="1">
      <alignment vertical="center"/>
    </xf>
    <xf numFmtId="0" fontId="42" fillId="0" borderId="0" xfId="0" applyFont="1" applyAlignment="1">
      <alignment horizontal="left"/>
    </xf>
    <xf numFmtId="4" fontId="42" fillId="0" borderId="0" xfId="0" applyNumberFormat="1" applyFont="1" applyAlignment="1">
      <alignment horizontal="left"/>
    </xf>
    <xf numFmtId="0" fontId="43" fillId="0" borderId="25" xfId="0" applyFont="1" applyBorder="1" applyAlignment="1" applyProtection="1">
      <alignment horizontal="center" vertical="center"/>
      <protection locked="0"/>
    </xf>
    <xf numFmtId="49" fontId="43" fillId="0" borderId="25" xfId="0" applyNumberFormat="1" applyFont="1" applyBorder="1" applyAlignment="1" applyProtection="1">
      <alignment horizontal="left" vertical="center" wrapText="1"/>
      <protection locked="0"/>
    </xf>
    <xf numFmtId="0" fontId="43" fillId="0" borderId="25" xfId="0" applyFont="1" applyBorder="1" applyAlignment="1" applyProtection="1">
      <alignment horizontal="center" vertical="center" wrapText="1"/>
      <protection locked="0"/>
    </xf>
    <xf numFmtId="0" fontId="39" fillId="0" borderId="17" xfId="0" applyFont="1" applyBorder="1" applyAlignment="1">
      <alignment horizontal="center" vertical="center"/>
    </xf>
    <xf numFmtId="166" fontId="39" fillId="0" borderId="17" xfId="0" applyNumberFormat="1" applyFont="1" applyBorder="1" applyAlignment="1">
      <alignment vertical="center"/>
    </xf>
    <xf numFmtId="166" fontId="39" fillId="0" borderId="18" xfId="0" applyNumberFormat="1" applyFont="1" applyBorder="1" applyAlignment="1">
      <alignment vertical="center"/>
    </xf>
    <xf numFmtId="0" fontId="41" fillId="0" borderId="0" xfId="0" applyFont="1" applyAlignment="1">
      <alignment horizontal="left" vertical="center"/>
    </xf>
    <xf numFmtId="4" fontId="43" fillId="0" borderId="25" xfId="0" applyNumberFormat="1" applyFont="1" applyBorder="1" applyAlignment="1" applyProtection="1">
      <alignment vertical="center"/>
      <protection locked="0"/>
    </xf>
    <xf numFmtId="14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167" fontId="35" fillId="0" borderId="25" xfId="0" applyNumberFormat="1" applyFont="1" applyBorder="1" applyAlignment="1" applyProtection="1">
      <alignment vertical="center"/>
      <protection locked="0"/>
    </xf>
    <xf numFmtId="0" fontId="35" fillId="0" borderId="25" xfId="0" applyFont="1" applyFill="1" applyBorder="1" applyAlignment="1" applyProtection="1">
      <alignment horizontal="center" vertical="center"/>
      <protection locked="0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" fontId="20" fillId="0" borderId="0" xfId="0" applyNumberFormat="1" applyFont="1" applyAlignment="1">
      <alignment vertical="center"/>
    </xf>
    <xf numFmtId="0" fontId="15" fillId="3" borderId="0" xfId="0" applyFont="1" applyFill="1" applyAlignment="1">
      <alignment horizontal="center" vertical="center"/>
    </xf>
    <xf numFmtId="4" fontId="25" fillId="5" borderId="0" xfId="0" applyNumberFormat="1" applyFont="1" applyFill="1" applyAlignment="1">
      <alignment vertical="center"/>
    </xf>
    <xf numFmtId="4" fontId="25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4" fontId="12" fillId="0" borderId="0" xfId="0" applyNumberFormat="1" applyFont="1" applyAlignment="1">
      <alignment vertical="center"/>
    </xf>
    <xf numFmtId="4" fontId="19" fillId="0" borderId="7" xfId="0" applyNumberFormat="1" applyFont="1" applyBorder="1" applyAlignment="1">
      <alignment vertical="center"/>
    </xf>
    <xf numFmtId="0" fontId="0" fillId="0" borderId="7" xfId="0" applyBorder="1" applyAlignment="1">
      <alignment vertical="center"/>
    </xf>
    <xf numFmtId="0" fontId="3" fillId="4" borderId="9" xfId="0" applyFont="1" applyFill="1" applyBorder="1" applyAlignment="1">
      <alignment horizontal="left" vertical="center"/>
    </xf>
    <xf numFmtId="0" fontId="0" fillId="4" borderId="9" xfId="0" applyFill="1" applyBorder="1" applyAlignment="1">
      <alignment vertical="center"/>
    </xf>
    <xf numFmtId="4" fontId="3" fillId="4" borderId="9" xfId="0" applyNumberFormat="1" applyFont="1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2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49" fontId="37" fillId="0" borderId="0" xfId="0" applyNumberFormat="1" applyFont="1" applyAlignment="1">
      <alignment horizontal="left" vertical="center" wrapText="1"/>
    </xf>
    <xf numFmtId="49" fontId="28" fillId="0" borderId="0" xfId="0" applyNumberFormat="1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5" borderId="10" xfId="0" applyFont="1" applyFill="1" applyBorder="1" applyAlignment="1">
      <alignment horizontal="left"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0" fontId="14" fillId="2" borderId="0" xfId="1" applyFont="1" applyFill="1" applyAlignment="1">
      <alignment horizontal="center" vertical="center"/>
    </xf>
    <xf numFmtId="4" fontId="19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" fontId="1" fillId="0" borderId="0" xfId="0" applyNumberFormat="1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4" fontId="3" fillId="5" borderId="9" xfId="0" applyNumberFormat="1" applyFont="1" applyFill="1" applyBorder="1" applyAlignment="1">
      <alignment vertical="center"/>
    </xf>
    <xf numFmtId="4" fontId="3" fillId="5" borderId="10" xfId="0" applyNumberFormat="1" applyFont="1" applyFill="1" applyBorder="1" applyAlignment="1">
      <alignment vertical="center"/>
    </xf>
    <xf numFmtId="0" fontId="2" fillId="5" borderId="0" xfId="0" applyFont="1" applyFill="1" applyAlignment="1">
      <alignment horizontal="center" vertical="center"/>
    </xf>
    <xf numFmtId="0" fontId="0" fillId="5" borderId="0" xfId="0" applyFill="1" applyAlignment="1">
      <alignment vertical="center"/>
    </xf>
    <xf numFmtId="4" fontId="31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vertical="center"/>
    </xf>
    <xf numFmtId="4" fontId="32" fillId="0" borderId="0" xfId="0" applyNumberFormat="1" applyFont="1" applyAlignment="1">
      <alignment vertical="center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4" fontId="25" fillId="0" borderId="12" xfId="0" applyNumberFormat="1" applyFont="1" applyBorder="1"/>
    <xf numFmtId="4" fontId="3" fillId="0" borderId="12" xfId="0" applyNumberFormat="1" applyFont="1" applyBorder="1" applyAlignment="1">
      <alignment vertical="center"/>
    </xf>
    <xf numFmtId="4" fontId="5" fillId="0" borderId="0" xfId="0" applyNumberFormat="1" applyFont="1"/>
    <xf numFmtId="4" fontId="6" fillId="0" borderId="17" xfId="0" applyNumberFormat="1" applyFont="1" applyBorder="1"/>
    <xf numFmtId="4" fontId="6" fillId="0" borderId="17" xfId="0" applyNumberFormat="1" applyFont="1" applyBorder="1" applyAlignment="1">
      <alignment vertical="center"/>
    </xf>
    <xf numFmtId="0" fontId="0" fillId="0" borderId="25" xfId="0" applyBorder="1" applyAlignment="1" applyProtection="1">
      <alignment horizontal="left" vertical="center" wrapText="1"/>
      <protection locked="0"/>
    </xf>
    <xf numFmtId="4" fontId="0" fillId="0" borderId="25" xfId="0" applyNumberFormat="1" applyBorder="1" applyAlignment="1" applyProtection="1">
      <alignment vertical="center"/>
      <protection locked="0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4" fontId="6" fillId="0" borderId="23" xfId="0" applyNumberFormat="1" applyFont="1" applyBorder="1"/>
    <xf numFmtId="4" fontId="6" fillId="0" borderId="23" xfId="0" applyNumberFormat="1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4" fontId="5" fillId="0" borderId="12" xfId="0" applyNumberFormat="1" applyFont="1" applyBorder="1"/>
    <xf numFmtId="4" fontId="5" fillId="0" borderId="12" xfId="0" applyNumberFormat="1" applyFont="1" applyBorder="1" applyAlignment="1">
      <alignment vertical="center"/>
    </xf>
    <xf numFmtId="0" fontId="35" fillId="0" borderId="25" xfId="0" applyFont="1" applyBorder="1" applyAlignment="1" applyProtection="1">
      <alignment horizontal="left" vertical="center" wrapText="1"/>
      <protection locked="0"/>
    </xf>
    <xf numFmtId="4" fontId="35" fillId="0" borderId="25" xfId="0" applyNumberFormat="1" applyFont="1" applyBorder="1" applyAlignment="1" applyProtection="1">
      <alignment vertical="center"/>
      <protection locked="0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4" fontId="35" fillId="0" borderId="22" xfId="0" applyNumberFormat="1" applyFont="1" applyBorder="1" applyAlignment="1" applyProtection="1">
      <alignment vertical="center"/>
      <protection locked="0"/>
    </xf>
    <xf numFmtId="4" fontId="35" fillId="0" borderId="24" xfId="0" applyNumberFormat="1" applyFont="1" applyBorder="1" applyAlignment="1" applyProtection="1">
      <alignment vertical="center"/>
      <protection locked="0"/>
    </xf>
    <xf numFmtId="4" fontId="35" fillId="0" borderId="23" xfId="0" applyNumberFormat="1" applyFont="1" applyBorder="1" applyAlignment="1" applyProtection="1">
      <alignment vertical="center"/>
      <protection locked="0"/>
    </xf>
    <xf numFmtId="0" fontId="38" fillId="0" borderId="0" xfId="0" applyFont="1" applyAlignment="1">
      <alignment horizontal="left" vertical="top" wrapText="1"/>
    </xf>
    <xf numFmtId="4" fontId="41" fillId="0" borderId="23" xfId="0" applyNumberFormat="1" applyFont="1" applyBorder="1"/>
    <xf numFmtId="4" fontId="41" fillId="0" borderId="23" xfId="0" applyNumberFormat="1" applyFont="1" applyBorder="1" applyAlignment="1">
      <alignment vertical="center"/>
    </xf>
    <xf numFmtId="4" fontId="42" fillId="0" borderId="12" xfId="0" applyNumberFormat="1" applyFont="1" applyBorder="1"/>
    <xf numFmtId="4" fontId="42" fillId="0" borderId="12" xfId="0" applyNumberFormat="1" applyFont="1" applyBorder="1" applyAlignment="1">
      <alignment vertical="center"/>
    </xf>
    <xf numFmtId="4" fontId="41" fillId="0" borderId="17" xfId="0" applyNumberFormat="1" applyFont="1" applyBorder="1"/>
    <xf numFmtId="4" fontId="41" fillId="0" borderId="17" xfId="0" applyNumberFormat="1" applyFont="1" applyBorder="1" applyAlignment="1">
      <alignment vertical="center"/>
    </xf>
    <xf numFmtId="0" fontId="43" fillId="0" borderId="25" xfId="0" applyFont="1" applyBorder="1" applyAlignment="1" applyProtection="1">
      <alignment horizontal="left" vertical="center" wrapText="1"/>
      <protection locked="0"/>
    </xf>
    <xf numFmtId="4" fontId="43" fillId="0" borderId="25" xfId="0" applyNumberFormat="1" applyFont="1" applyBorder="1" applyAlignment="1" applyProtection="1">
      <alignment vertical="center"/>
      <protection locked="0"/>
    </xf>
    <xf numFmtId="167" fontId="35" fillId="0" borderId="25" xfId="0" applyNumberFormat="1" applyFont="1" applyBorder="1" applyAlignment="1" applyProtection="1">
      <alignment vertical="center"/>
      <protection locked="0"/>
    </xf>
    <xf numFmtId="167" fontId="0" fillId="0" borderId="25" xfId="0" applyNumberFormat="1" applyBorder="1" applyAlignment="1" applyProtection="1">
      <alignment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9B009789-A6CA-479E-A958-4C259A0B517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76860" cy="276860"/>
        </a:xfrm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2392DC66-75CE-48A0-833E-3B468852172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76860" cy="276860"/>
        </a:xfrm>
        <a:prstGeom prst="rect">
          <a:avLst/>
        </a:prstGeom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1%20-%20Documents\01%20-%20Dokumenty%20-%20pracovne\0%20-%20akcie\2018\19%20-%20Kovomont%20PO\_HALA%201%20+%20AB_rev\Kovomont-PO_AB_rozpo&#269;et_2019re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 - NETLACIT"/>
      <sheetName val="01 - Ostatné"/>
    </sheetNames>
    <sheetDataSet>
      <sheetData sheetId="0">
        <row r="6">
          <cell r="K6" t="str">
            <v>Zníženie energetickej náročnosti spoločnosti Kovomont-PO, Výrobná hala č.1 + administratívna budova</v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  <row r="19">
          <cell r="AN19" t="str">
            <v/>
          </cell>
        </row>
        <row r="20">
          <cell r="E20" t="str">
            <v xml:space="preserve"> </v>
          </cell>
          <cell r="AN20" t="str">
            <v/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K97"/>
  <sheetViews>
    <sheetView showGridLines="0" tabSelected="1" workbookViewId="0">
      <pane ySplit="1" topLeftCell="A2" activePane="bottomLeft" state="frozen"/>
      <selection pane="bottomLeft" activeCell="AG88" sqref="AG88:AM88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 x14ac:dyDescent="0.3">
      <c r="A1" s="13" t="s">
        <v>0</v>
      </c>
      <c r="B1" s="14"/>
      <c r="C1" s="14"/>
      <c r="D1" s="15" t="s">
        <v>1</v>
      </c>
      <c r="E1" s="14"/>
      <c r="F1" s="14"/>
      <c r="G1" s="14"/>
      <c r="H1" s="14"/>
      <c r="I1" s="14"/>
      <c r="J1" s="14"/>
      <c r="K1" s="16" t="s">
        <v>2</v>
      </c>
      <c r="L1" s="16"/>
      <c r="M1" s="16"/>
      <c r="N1" s="16"/>
      <c r="O1" s="16"/>
      <c r="P1" s="16"/>
      <c r="Q1" s="16"/>
      <c r="R1" s="16"/>
      <c r="S1" s="16"/>
      <c r="T1" s="14"/>
      <c r="U1" s="14"/>
      <c r="V1" s="14"/>
      <c r="W1" s="16" t="s">
        <v>3</v>
      </c>
      <c r="X1" s="16"/>
      <c r="Y1" s="16"/>
      <c r="Z1" s="16"/>
      <c r="AA1" s="16"/>
      <c r="AB1" s="16"/>
      <c r="AC1" s="16"/>
      <c r="AD1" s="16"/>
      <c r="AE1" s="16"/>
      <c r="AF1" s="16"/>
      <c r="AG1" s="14"/>
      <c r="AH1" s="14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3" t="s">
        <v>4</v>
      </c>
      <c r="BB1" s="13" t="s">
        <v>5</v>
      </c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T1" s="18" t="s">
        <v>6</v>
      </c>
      <c r="BU1" s="18" t="s">
        <v>6</v>
      </c>
    </row>
    <row r="2" spans="1:73" ht="36.950000000000003" customHeight="1" x14ac:dyDescent="0.3">
      <c r="C2" s="195" t="s">
        <v>7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R2" s="203" t="s">
        <v>8</v>
      </c>
      <c r="AS2" s="200"/>
      <c r="AT2" s="200"/>
      <c r="AU2" s="200"/>
      <c r="AV2" s="200"/>
      <c r="AW2" s="200"/>
      <c r="AX2" s="200"/>
      <c r="AY2" s="200"/>
      <c r="AZ2" s="200"/>
      <c r="BA2" s="200"/>
      <c r="BB2" s="200"/>
      <c r="BC2" s="200"/>
      <c r="BD2" s="200"/>
      <c r="BE2" s="200"/>
      <c r="BS2" s="20" t="s">
        <v>9</v>
      </c>
      <c r="BT2" s="20" t="s">
        <v>10</v>
      </c>
    </row>
    <row r="3" spans="1:73" ht="6.95" customHeight="1" x14ac:dyDescent="0.3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3"/>
      <c r="BS3" s="20" t="s">
        <v>9</v>
      </c>
      <c r="BT3" s="20" t="s">
        <v>10</v>
      </c>
    </row>
    <row r="4" spans="1:73" ht="36.950000000000003" customHeight="1" x14ac:dyDescent="0.3">
      <c r="B4" s="24"/>
      <c r="C4" s="197" t="s">
        <v>11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25"/>
      <c r="AS4" s="19" t="s">
        <v>12</v>
      </c>
      <c r="BS4" s="20" t="s">
        <v>13</v>
      </c>
    </row>
    <row r="5" spans="1:73" ht="14.45" customHeight="1" x14ac:dyDescent="0.3">
      <c r="B5" s="24"/>
      <c r="D5" s="26" t="s">
        <v>14</v>
      </c>
      <c r="K5" s="199" t="s">
        <v>15</v>
      </c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0"/>
      <c r="AO5" s="200"/>
      <c r="AQ5" s="25"/>
      <c r="BS5" s="20" t="s">
        <v>9</v>
      </c>
    </row>
    <row r="6" spans="1:73" ht="36.950000000000003" customHeight="1" x14ac:dyDescent="0.3">
      <c r="B6" s="24"/>
      <c r="D6" s="28" t="s">
        <v>16</v>
      </c>
      <c r="K6" s="201" t="s">
        <v>17</v>
      </c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0"/>
      <c r="AI6" s="200"/>
      <c r="AJ6" s="200"/>
      <c r="AK6" s="200"/>
      <c r="AL6" s="200"/>
      <c r="AM6" s="200"/>
      <c r="AN6" s="200"/>
      <c r="AO6" s="200"/>
      <c r="AQ6" s="25"/>
      <c r="BS6" s="20" t="s">
        <v>9</v>
      </c>
    </row>
    <row r="7" spans="1:73" ht="14.45" customHeight="1" x14ac:dyDescent="0.3">
      <c r="B7" s="24"/>
      <c r="D7" s="29" t="s">
        <v>18</v>
      </c>
      <c r="K7" s="27" t="s">
        <v>5</v>
      </c>
      <c r="AK7" s="29" t="s">
        <v>19</v>
      </c>
      <c r="AN7" s="27" t="s">
        <v>5</v>
      </c>
      <c r="AQ7" s="25"/>
      <c r="BS7" s="20" t="s">
        <v>9</v>
      </c>
    </row>
    <row r="8" spans="1:73" ht="14.45" customHeight="1" x14ac:dyDescent="0.3">
      <c r="B8" s="24"/>
      <c r="D8" s="29" t="s">
        <v>20</v>
      </c>
      <c r="K8" s="27" t="s">
        <v>21</v>
      </c>
      <c r="AK8" s="29" t="s">
        <v>22</v>
      </c>
      <c r="AN8" s="189">
        <v>43896</v>
      </c>
      <c r="AQ8" s="25"/>
      <c r="BS8" s="20" t="s">
        <v>9</v>
      </c>
    </row>
    <row r="9" spans="1:73" ht="14.45" customHeight="1" x14ac:dyDescent="0.3">
      <c r="B9" s="24"/>
      <c r="AQ9" s="25"/>
      <c r="BS9" s="20" t="s">
        <v>9</v>
      </c>
    </row>
    <row r="10" spans="1:73" ht="14.45" customHeight="1" x14ac:dyDescent="0.3">
      <c r="B10" s="24"/>
      <c r="D10" s="29" t="s">
        <v>23</v>
      </c>
      <c r="AK10" s="29" t="s">
        <v>24</v>
      </c>
      <c r="AN10" s="27" t="s">
        <v>5</v>
      </c>
      <c r="AQ10" s="25"/>
      <c r="BS10" s="20" t="s">
        <v>9</v>
      </c>
    </row>
    <row r="11" spans="1:73" ht="18.399999999999999" customHeight="1" x14ac:dyDescent="0.3">
      <c r="B11" s="24"/>
      <c r="E11" s="27" t="s">
        <v>25</v>
      </c>
      <c r="AK11" s="29" t="s">
        <v>26</v>
      </c>
      <c r="AN11" s="27" t="s">
        <v>5</v>
      </c>
      <c r="AQ11" s="25"/>
      <c r="BS11" s="20" t="s">
        <v>9</v>
      </c>
    </row>
    <row r="12" spans="1:73" ht="6.95" customHeight="1" x14ac:dyDescent="0.3">
      <c r="B12" s="24"/>
      <c r="AQ12" s="25"/>
      <c r="BS12" s="20" t="s">
        <v>9</v>
      </c>
    </row>
    <row r="13" spans="1:73" ht="14.45" customHeight="1" x14ac:dyDescent="0.3">
      <c r="B13" s="24"/>
      <c r="D13" s="29" t="s">
        <v>27</v>
      </c>
      <c r="AK13" s="29" t="s">
        <v>24</v>
      </c>
      <c r="AN13" s="27" t="s">
        <v>5</v>
      </c>
      <c r="AQ13" s="25"/>
      <c r="BS13" s="20" t="s">
        <v>9</v>
      </c>
    </row>
    <row r="14" spans="1:73" ht="15" x14ac:dyDescent="0.3">
      <c r="B14" s="24"/>
      <c r="E14" s="27" t="s">
        <v>28</v>
      </c>
      <c r="AK14" s="29" t="s">
        <v>26</v>
      </c>
      <c r="AN14" s="27" t="s">
        <v>5</v>
      </c>
      <c r="AQ14" s="25"/>
      <c r="BS14" s="20" t="s">
        <v>9</v>
      </c>
    </row>
    <row r="15" spans="1:73" ht="6.95" customHeight="1" x14ac:dyDescent="0.3">
      <c r="B15" s="24"/>
      <c r="AQ15" s="25"/>
      <c r="BS15" s="20" t="s">
        <v>6</v>
      </c>
    </row>
    <row r="16" spans="1:73" ht="14.45" customHeight="1" x14ac:dyDescent="0.3">
      <c r="B16" s="24"/>
      <c r="D16" s="29" t="s">
        <v>29</v>
      </c>
      <c r="AK16" s="29" t="s">
        <v>24</v>
      </c>
      <c r="AN16" s="27" t="s">
        <v>5</v>
      </c>
      <c r="AQ16" s="25"/>
      <c r="BS16" s="20" t="s">
        <v>6</v>
      </c>
    </row>
    <row r="17" spans="2:71" ht="18.399999999999999" customHeight="1" x14ac:dyDescent="0.3">
      <c r="B17" s="24"/>
      <c r="E17" s="27" t="s">
        <v>30</v>
      </c>
      <c r="AK17" s="29" t="s">
        <v>26</v>
      </c>
      <c r="AN17" s="27" t="s">
        <v>5</v>
      </c>
      <c r="AQ17" s="25"/>
      <c r="BS17" s="20" t="s">
        <v>31</v>
      </c>
    </row>
    <row r="18" spans="2:71" ht="6.95" customHeight="1" x14ac:dyDescent="0.3">
      <c r="B18" s="24"/>
      <c r="AQ18" s="25"/>
      <c r="BS18" s="20" t="s">
        <v>9</v>
      </c>
    </row>
    <row r="19" spans="2:71" ht="14.45" customHeight="1" x14ac:dyDescent="0.3">
      <c r="B19" s="24"/>
      <c r="D19" s="29" t="s">
        <v>32</v>
      </c>
      <c r="AK19" s="29" t="s">
        <v>24</v>
      </c>
      <c r="AN19" s="27" t="s">
        <v>5</v>
      </c>
      <c r="AQ19" s="25"/>
      <c r="BS19" s="20" t="s">
        <v>9</v>
      </c>
    </row>
    <row r="20" spans="2:71" ht="18.399999999999999" customHeight="1" x14ac:dyDescent="0.3">
      <c r="B20" s="24"/>
      <c r="E20" s="27" t="s">
        <v>28</v>
      </c>
      <c r="AK20" s="29" t="s">
        <v>26</v>
      </c>
      <c r="AN20" s="27" t="s">
        <v>5</v>
      </c>
      <c r="AQ20" s="25"/>
    </row>
    <row r="21" spans="2:71" ht="6.95" customHeight="1" x14ac:dyDescent="0.3">
      <c r="B21" s="24"/>
      <c r="AQ21" s="25"/>
    </row>
    <row r="22" spans="2:71" ht="15" x14ac:dyDescent="0.3">
      <c r="B22" s="24"/>
      <c r="D22" s="29" t="s">
        <v>33</v>
      </c>
      <c r="AQ22" s="25"/>
    </row>
    <row r="23" spans="2:71" ht="16.5" customHeight="1" x14ac:dyDescent="0.3">
      <c r="B23" s="24"/>
      <c r="E23" s="206" t="s">
        <v>5</v>
      </c>
      <c r="F23" s="206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6"/>
      <c r="S23" s="206"/>
      <c r="T23" s="206"/>
      <c r="U23" s="206"/>
      <c r="V23" s="206"/>
      <c r="W23" s="206"/>
      <c r="X23" s="206"/>
      <c r="Y23" s="206"/>
      <c r="Z23" s="206"/>
      <c r="AA23" s="206"/>
      <c r="AB23" s="206"/>
      <c r="AC23" s="206"/>
      <c r="AD23" s="206"/>
      <c r="AE23" s="206"/>
      <c r="AF23" s="206"/>
      <c r="AG23" s="206"/>
      <c r="AH23" s="206"/>
      <c r="AI23" s="206"/>
      <c r="AJ23" s="206"/>
      <c r="AK23" s="206"/>
      <c r="AL23" s="206"/>
      <c r="AM23" s="206"/>
      <c r="AN23" s="206"/>
      <c r="AQ23" s="25"/>
    </row>
    <row r="24" spans="2:71" ht="6.95" customHeight="1" x14ac:dyDescent="0.3">
      <c r="B24" s="24"/>
      <c r="AQ24" s="25"/>
    </row>
    <row r="25" spans="2:71" ht="6.95" customHeight="1" x14ac:dyDescent="0.3">
      <c r="B25" s="24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Q25" s="25"/>
    </row>
    <row r="26" spans="2:71" ht="14.45" customHeight="1" x14ac:dyDescent="0.3">
      <c r="B26" s="24"/>
      <c r="D26" s="31" t="s">
        <v>34</v>
      </c>
      <c r="AK26" s="207">
        <f>ROUND(AG87,2)</f>
        <v>0</v>
      </c>
      <c r="AL26" s="200"/>
      <c r="AM26" s="200"/>
      <c r="AN26" s="200"/>
      <c r="AO26" s="200"/>
      <c r="AQ26" s="25"/>
    </row>
    <row r="27" spans="2:71" ht="14.45" customHeight="1" x14ac:dyDescent="0.3">
      <c r="B27" s="24"/>
      <c r="D27" s="31" t="s">
        <v>35</v>
      </c>
      <c r="AK27" s="207">
        <f>ROUND(AG94,2)</f>
        <v>0</v>
      </c>
      <c r="AL27" s="207"/>
      <c r="AM27" s="207"/>
      <c r="AN27" s="207"/>
      <c r="AO27" s="207"/>
      <c r="AQ27" s="25"/>
    </row>
    <row r="28" spans="2:71" s="1" customFormat="1" ht="6.95" customHeight="1" x14ac:dyDescent="0.3">
      <c r="B28" s="32"/>
      <c r="AQ28" s="33"/>
    </row>
    <row r="29" spans="2:71" s="1" customFormat="1" ht="25.9" customHeight="1" x14ac:dyDescent="0.3">
      <c r="B29" s="32"/>
      <c r="D29" s="34" t="s">
        <v>36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208">
        <f>ROUND(AK26+AK27,2)</f>
        <v>0</v>
      </c>
      <c r="AL29" s="209"/>
      <c r="AM29" s="209"/>
      <c r="AN29" s="209"/>
      <c r="AO29" s="209"/>
      <c r="AQ29" s="33"/>
    </row>
    <row r="30" spans="2:71" s="1" customFormat="1" ht="6.95" customHeight="1" x14ac:dyDescent="0.3">
      <c r="B30" s="32"/>
      <c r="AQ30" s="33"/>
    </row>
    <row r="31" spans="2:71" s="2" customFormat="1" ht="14.45" customHeight="1" x14ac:dyDescent="0.3">
      <c r="B31" s="36"/>
      <c r="D31" s="37" t="s">
        <v>37</v>
      </c>
      <c r="F31" s="37" t="s">
        <v>38</v>
      </c>
      <c r="L31" s="193">
        <v>0.2</v>
      </c>
      <c r="M31" s="194"/>
      <c r="N31" s="194"/>
      <c r="O31" s="194"/>
      <c r="T31" s="39" t="s">
        <v>39</v>
      </c>
      <c r="W31" s="202">
        <v>0</v>
      </c>
      <c r="X31" s="194"/>
      <c r="Y31" s="194"/>
      <c r="Z31" s="194"/>
      <c r="AA31" s="194"/>
      <c r="AB31" s="194"/>
      <c r="AC31" s="194"/>
      <c r="AD31" s="194"/>
      <c r="AE31" s="194"/>
      <c r="AK31" s="202">
        <f>0.2*W31</f>
        <v>0</v>
      </c>
      <c r="AL31" s="194"/>
      <c r="AM31" s="194"/>
      <c r="AN31" s="194"/>
      <c r="AO31" s="194"/>
      <c r="AQ31" s="40"/>
    </row>
    <row r="32" spans="2:71" s="2" customFormat="1" ht="14.45" customHeight="1" x14ac:dyDescent="0.3">
      <c r="B32" s="36"/>
      <c r="F32" s="37" t="s">
        <v>40</v>
      </c>
      <c r="L32" s="193">
        <v>0.2</v>
      </c>
      <c r="M32" s="194"/>
      <c r="N32" s="194"/>
      <c r="O32" s="194"/>
      <c r="T32" s="39" t="s">
        <v>39</v>
      </c>
      <c r="W32" s="202">
        <f>AK29</f>
        <v>0</v>
      </c>
      <c r="X32" s="194"/>
      <c r="Y32" s="194"/>
      <c r="Z32" s="194"/>
      <c r="AA32" s="194"/>
      <c r="AB32" s="194"/>
      <c r="AC32" s="194"/>
      <c r="AD32" s="194"/>
      <c r="AE32" s="194"/>
      <c r="AK32" s="202">
        <f>0.2*W32</f>
        <v>0</v>
      </c>
      <c r="AL32" s="194"/>
      <c r="AM32" s="194"/>
      <c r="AN32" s="194"/>
      <c r="AO32" s="194"/>
      <c r="AQ32" s="40"/>
    </row>
    <row r="33" spans="2:43" s="2" customFormat="1" ht="14.45" hidden="1" customHeight="1" x14ac:dyDescent="0.3">
      <c r="B33" s="36"/>
      <c r="F33" s="37" t="s">
        <v>41</v>
      </c>
      <c r="L33" s="193">
        <v>0.2</v>
      </c>
      <c r="M33" s="194"/>
      <c r="N33" s="194"/>
      <c r="O33" s="194"/>
      <c r="T33" s="39" t="s">
        <v>39</v>
      </c>
      <c r="W33" s="202" t="e">
        <f>ROUND(BB87+SUM(CF95),2)</f>
        <v>#REF!</v>
      </c>
      <c r="X33" s="194"/>
      <c r="Y33" s="194"/>
      <c r="Z33" s="194"/>
      <c r="AA33" s="194"/>
      <c r="AB33" s="194"/>
      <c r="AC33" s="194"/>
      <c r="AD33" s="194"/>
      <c r="AE33" s="194"/>
      <c r="AK33" s="202">
        <v>0</v>
      </c>
      <c r="AL33" s="194"/>
      <c r="AM33" s="194"/>
      <c r="AN33" s="194"/>
      <c r="AO33" s="194"/>
      <c r="AQ33" s="40"/>
    </row>
    <row r="34" spans="2:43" s="2" customFormat="1" ht="14.45" hidden="1" customHeight="1" x14ac:dyDescent="0.3">
      <c r="B34" s="36"/>
      <c r="F34" s="37" t="s">
        <v>42</v>
      </c>
      <c r="L34" s="193">
        <v>0.2</v>
      </c>
      <c r="M34" s="194"/>
      <c r="N34" s="194"/>
      <c r="O34" s="194"/>
      <c r="T34" s="39" t="s">
        <v>39</v>
      </c>
      <c r="W34" s="202" t="e">
        <f>ROUND(BC87+SUM(CG95),2)</f>
        <v>#REF!</v>
      </c>
      <c r="X34" s="194"/>
      <c r="Y34" s="194"/>
      <c r="Z34" s="194"/>
      <c r="AA34" s="194"/>
      <c r="AB34" s="194"/>
      <c r="AC34" s="194"/>
      <c r="AD34" s="194"/>
      <c r="AE34" s="194"/>
      <c r="AK34" s="202">
        <v>0</v>
      </c>
      <c r="AL34" s="194"/>
      <c r="AM34" s="194"/>
      <c r="AN34" s="194"/>
      <c r="AO34" s="194"/>
      <c r="AQ34" s="40"/>
    </row>
    <row r="35" spans="2:43" s="2" customFormat="1" ht="14.45" hidden="1" customHeight="1" x14ac:dyDescent="0.3">
      <c r="B35" s="36"/>
      <c r="F35" s="37" t="s">
        <v>43</v>
      </c>
      <c r="L35" s="193">
        <v>0</v>
      </c>
      <c r="M35" s="194"/>
      <c r="N35" s="194"/>
      <c r="O35" s="194"/>
      <c r="T35" s="39" t="s">
        <v>39</v>
      </c>
      <c r="W35" s="202" t="e">
        <f>ROUND(BD87+SUM(CH95),2)</f>
        <v>#REF!</v>
      </c>
      <c r="X35" s="194"/>
      <c r="Y35" s="194"/>
      <c r="Z35" s="194"/>
      <c r="AA35" s="194"/>
      <c r="AB35" s="194"/>
      <c r="AC35" s="194"/>
      <c r="AD35" s="194"/>
      <c r="AE35" s="194"/>
      <c r="AK35" s="202">
        <v>0</v>
      </c>
      <c r="AL35" s="194"/>
      <c r="AM35" s="194"/>
      <c r="AN35" s="194"/>
      <c r="AO35" s="194"/>
      <c r="AQ35" s="40"/>
    </row>
    <row r="36" spans="2:43" s="1" customFormat="1" ht="6.95" customHeight="1" x14ac:dyDescent="0.3">
      <c r="B36" s="32"/>
      <c r="AQ36" s="33"/>
    </row>
    <row r="37" spans="2:43" s="1" customFormat="1" ht="25.9" customHeight="1" x14ac:dyDescent="0.3">
      <c r="B37" s="32"/>
      <c r="C37" s="41"/>
      <c r="D37" s="42" t="s">
        <v>44</v>
      </c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 t="s">
        <v>45</v>
      </c>
      <c r="U37" s="43"/>
      <c r="V37" s="43"/>
      <c r="W37" s="43"/>
      <c r="X37" s="210" t="s">
        <v>46</v>
      </c>
      <c r="Y37" s="211"/>
      <c r="Z37" s="211"/>
      <c r="AA37" s="211"/>
      <c r="AB37" s="211"/>
      <c r="AC37" s="43"/>
      <c r="AD37" s="43"/>
      <c r="AE37" s="43"/>
      <c r="AF37" s="43"/>
      <c r="AG37" s="43"/>
      <c r="AH37" s="43"/>
      <c r="AI37" s="43"/>
      <c r="AJ37" s="43"/>
      <c r="AK37" s="212">
        <f>SUM(AK29:AK35)</f>
        <v>0</v>
      </c>
      <c r="AL37" s="211"/>
      <c r="AM37" s="211"/>
      <c r="AN37" s="211"/>
      <c r="AO37" s="213"/>
      <c r="AP37" s="41"/>
      <c r="AQ37" s="33"/>
    </row>
    <row r="38" spans="2:43" s="1" customFormat="1" ht="14.45" customHeight="1" x14ac:dyDescent="0.3">
      <c r="B38" s="32"/>
      <c r="AQ38" s="33"/>
    </row>
    <row r="39" spans="2:43" x14ac:dyDescent="0.3">
      <c r="B39" s="24"/>
      <c r="AQ39" s="25"/>
    </row>
    <row r="40" spans="2:43" x14ac:dyDescent="0.3">
      <c r="B40" s="24"/>
      <c r="AQ40" s="25"/>
    </row>
    <row r="41" spans="2:43" x14ac:dyDescent="0.3">
      <c r="B41" s="24"/>
      <c r="AQ41" s="25"/>
    </row>
    <row r="42" spans="2:43" x14ac:dyDescent="0.3">
      <c r="B42" s="24"/>
      <c r="AQ42" s="25"/>
    </row>
    <row r="43" spans="2:43" x14ac:dyDescent="0.3">
      <c r="B43" s="24"/>
      <c r="AQ43" s="25"/>
    </row>
    <row r="44" spans="2:43" x14ac:dyDescent="0.3">
      <c r="B44" s="24"/>
      <c r="AQ44" s="25"/>
    </row>
    <row r="45" spans="2:43" x14ac:dyDescent="0.3">
      <c r="B45" s="24"/>
      <c r="AQ45" s="25"/>
    </row>
    <row r="46" spans="2:43" x14ac:dyDescent="0.3">
      <c r="B46" s="24"/>
      <c r="AQ46" s="25"/>
    </row>
    <row r="47" spans="2:43" x14ac:dyDescent="0.3">
      <c r="B47" s="24"/>
      <c r="AQ47" s="25"/>
    </row>
    <row r="48" spans="2:43" x14ac:dyDescent="0.3">
      <c r="B48" s="24"/>
      <c r="AQ48" s="25"/>
    </row>
    <row r="49" spans="2:43" s="1" customFormat="1" ht="15" x14ac:dyDescent="0.3">
      <c r="B49" s="32"/>
      <c r="D49" s="45" t="s">
        <v>47</v>
      </c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7"/>
      <c r="AC49" s="45" t="s">
        <v>48</v>
      </c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7"/>
      <c r="AQ49" s="33"/>
    </row>
    <row r="50" spans="2:43" x14ac:dyDescent="0.3">
      <c r="B50" s="24"/>
      <c r="D50" s="48"/>
      <c r="Z50" s="49"/>
      <c r="AC50" s="48"/>
      <c r="AO50" s="49"/>
      <c r="AQ50" s="25"/>
    </row>
    <row r="51" spans="2:43" x14ac:dyDescent="0.3">
      <c r="B51" s="24"/>
      <c r="D51" s="48"/>
      <c r="Z51" s="49"/>
      <c r="AC51" s="48"/>
      <c r="AO51" s="49"/>
      <c r="AQ51" s="25"/>
    </row>
    <row r="52" spans="2:43" x14ac:dyDescent="0.3">
      <c r="B52" s="24"/>
      <c r="D52" s="48"/>
      <c r="Z52" s="49"/>
      <c r="AC52" s="48"/>
      <c r="AO52" s="49"/>
      <c r="AQ52" s="25"/>
    </row>
    <row r="53" spans="2:43" x14ac:dyDescent="0.3">
      <c r="B53" s="24"/>
      <c r="D53" s="48"/>
      <c r="Z53" s="49"/>
      <c r="AC53" s="48"/>
      <c r="AO53" s="49"/>
      <c r="AQ53" s="25"/>
    </row>
    <row r="54" spans="2:43" x14ac:dyDescent="0.3">
      <c r="B54" s="24"/>
      <c r="D54" s="48"/>
      <c r="Z54" s="49"/>
      <c r="AC54" s="48"/>
      <c r="AO54" s="49"/>
      <c r="AQ54" s="25"/>
    </row>
    <row r="55" spans="2:43" x14ac:dyDescent="0.3">
      <c r="B55" s="24"/>
      <c r="D55" s="48"/>
      <c r="Z55" s="49"/>
      <c r="AC55" s="48"/>
      <c r="AO55" s="49"/>
      <c r="AQ55" s="25"/>
    </row>
    <row r="56" spans="2:43" x14ac:dyDescent="0.3">
      <c r="B56" s="24"/>
      <c r="D56" s="48"/>
      <c r="Z56" s="49"/>
      <c r="AC56" s="48"/>
      <c r="AO56" s="49"/>
      <c r="AQ56" s="25"/>
    </row>
    <row r="57" spans="2:43" x14ac:dyDescent="0.3">
      <c r="B57" s="24"/>
      <c r="D57" s="48"/>
      <c r="Z57" s="49"/>
      <c r="AC57" s="48"/>
      <c r="AO57" s="49"/>
      <c r="AQ57" s="25"/>
    </row>
    <row r="58" spans="2:43" s="1" customFormat="1" ht="15" x14ac:dyDescent="0.3">
      <c r="B58" s="32"/>
      <c r="D58" s="50" t="s">
        <v>49</v>
      </c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2" t="s">
        <v>50</v>
      </c>
      <c r="S58" s="51"/>
      <c r="T58" s="51"/>
      <c r="U58" s="51"/>
      <c r="V58" s="51"/>
      <c r="W58" s="51"/>
      <c r="X58" s="51"/>
      <c r="Y58" s="51"/>
      <c r="Z58" s="53"/>
      <c r="AC58" s="50" t="s">
        <v>49</v>
      </c>
      <c r="AD58" s="51"/>
      <c r="AE58" s="51"/>
      <c r="AF58" s="51"/>
      <c r="AG58" s="51"/>
      <c r="AH58" s="51"/>
      <c r="AI58" s="51"/>
      <c r="AJ58" s="51"/>
      <c r="AK58" s="51"/>
      <c r="AL58" s="51"/>
      <c r="AM58" s="52" t="s">
        <v>50</v>
      </c>
      <c r="AN58" s="51"/>
      <c r="AO58" s="53"/>
      <c r="AQ58" s="33"/>
    </row>
    <row r="59" spans="2:43" x14ac:dyDescent="0.3">
      <c r="B59" s="24"/>
      <c r="AQ59" s="25"/>
    </row>
    <row r="60" spans="2:43" s="1" customFormat="1" ht="15" x14ac:dyDescent="0.3">
      <c r="B60" s="32"/>
      <c r="D60" s="45" t="s">
        <v>51</v>
      </c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7"/>
      <c r="AC60" s="45" t="s">
        <v>52</v>
      </c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7"/>
      <c r="AQ60" s="33"/>
    </row>
    <row r="61" spans="2:43" x14ac:dyDescent="0.3">
      <c r="B61" s="24"/>
      <c r="D61" s="48"/>
      <c r="Z61" s="49"/>
      <c r="AC61" s="48"/>
      <c r="AO61" s="49"/>
      <c r="AQ61" s="25"/>
    </row>
    <row r="62" spans="2:43" x14ac:dyDescent="0.3">
      <c r="B62" s="24"/>
      <c r="D62" s="48"/>
      <c r="Z62" s="49"/>
      <c r="AC62" s="48"/>
      <c r="AO62" s="49"/>
      <c r="AQ62" s="25"/>
    </row>
    <row r="63" spans="2:43" x14ac:dyDescent="0.3">
      <c r="B63" s="24"/>
      <c r="D63" s="48"/>
      <c r="Z63" s="49"/>
      <c r="AC63" s="48"/>
      <c r="AO63" s="49"/>
      <c r="AQ63" s="25"/>
    </row>
    <row r="64" spans="2:43" x14ac:dyDescent="0.3">
      <c r="B64" s="24"/>
      <c r="D64" s="48"/>
      <c r="Z64" s="49"/>
      <c r="AC64" s="48"/>
      <c r="AO64" s="49"/>
      <c r="AQ64" s="25"/>
    </row>
    <row r="65" spans="2:43" x14ac:dyDescent="0.3">
      <c r="B65" s="24"/>
      <c r="D65" s="48"/>
      <c r="Z65" s="49"/>
      <c r="AC65" s="48"/>
      <c r="AO65" s="49"/>
      <c r="AQ65" s="25"/>
    </row>
    <row r="66" spans="2:43" x14ac:dyDescent="0.3">
      <c r="B66" s="24"/>
      <c r="D66" s="48"/>
      <c r="Z66" s="49"/>
      <c r="AC66" s="48"/>
      <c r="AO66" s="49"/>
      <c r="AQ66" s="25"/>
    </row>
    <row r="67" spans="2:43" x14ac:dyDescent="0.3">
      <c r="B67" s="24"/>
      <c r="D67" s="48"/>
      <c r="Z67" s="49"/>
      <c r="AC67" s="48"/>
      <c r="AO67" s="49"/>
      <c r="AQ67" s="25"/>
    </row>
    <row r="68" spans="2:43" x14ac:dyDescent="0.3">
      <c r="B68" s="24"/>
      <c r="D68" s="48"/>
      <c r="Z68" s="49"/>
      <c r="AC68" s="48"/>
      <c r="AO68" s="49"/>
      <c r="AQ68" s="25"/>
    </row>
    <row r="69" spans="2:43" s="1" customFormat="1" ht="15" x14ac:dyDescent="0.3">
      <c r="B69" s="32"/>
      <c r="D69" s="50" t="s">
        <v>49</v>
      </c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2" t="s">
        <v>50</v>
      </c>
      <c r="S69" s="51"/>
      <c r="T69" s="51"/>
      <c r="U69" s="51"/>
      <c r="V69" s="51"/>
      <c r="W69" s="51"/>
      <c r="X69" s="51"/>
      <c r="Y69" s="51"/>
      <c r="Z69" s="53"/>
      <c r="AC69" s="50" t="s">
        <v>49</v>
      </c>
      <c r="AD69" s="51"/>
      <c r="AE69" s="51"/>
      <c r="AF69" s="51"/>
      <c r="AG69" s="51"/>
      <c r="AH69" s="51"/>
      <c r="AI69" s="51"/>
      <c r="AJ69" s="51"/>
      <c r="AK69" s="51"/>
      <c r="AL69" s="51"/>
      <c r="AM69" s="52" t="s">
        <v>50</v>
      </c>
      <c r="AN69" s="51"/>
      <c r="AO69" s="53"/>
      <c r="AQ69" s="33"/>
    </row>
    <row r="70" spans="2:43" s="1" customFormat="1" ht="6.95" customHeight="1" x14ac:dyDescent="0.3">
      <c r="B70" s="32"/>
      <c r="AQ70" s="33"/>
    </row>
    <row r="71" spans="2:43" s="1" customFormat="1" ht="6.95" customHeight="1" x14ac:dyDescent="0.3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6"/>
    </row>
    <row r="75" spans="2:43" s="1" customFormat="1" ht="6.95" customHeight="1" x14ac:dyDescent="0.3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9"/>
    </row>
    <row r="76" spans="2:43" s="1" customFormat="1" ht="36.950000000000003" customHeight="1" x14ac:dyDescent="0.3">
      <c r="B76" s="32"/>
      <c r="C76" s="197" t="s">
        <v>53</v>
      </c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198"/>
      <c r="S76" s="198"/>
      <c r="T76" s="198"/>
      <c r="U76" s="198"/>
      <c r="V76" s="198"/>
      <c r="W76" s="198"/>
      <c r="X76" s="198"/>
      <c r="Y76" s="198"/>
      <c r="Z76" s="198"/>
      <c r="AA76" s="198"/>
      <c r="AB76" s="198"/>
      <c r="AC76" s="198"/>
      <c r="AD76" s="198"/>
      <c r="AE76" s="198"/>
      <c r="AF76" s="198"/>
      <c r="AG76" s="198"/>
      <c r="AH76" s="198"/>
      <c r="AI76" s="198"/>
      <c r="AJ76" s="198"/>
      <c r="AK76" s="198"/>
      <c r="AL76" s="198"/>
      <c r="AM76" s="198"/>
      <c r="AN76" s="198"/>
      <c r="AO76" s="198"/>
      <c r="AP76" s="198"/>
      <c r="AQ76" s="33"/>
    </row>
    <row r="77" spans="2:43" s="3" customFormat="1" ht="14.45" customHeight="1" x14ac:dyDescent="0.3">
      <c r="B77" s="60"/>
      <c r="C77" s="29" t="s">
        <v>14</v>
      </c>
      <c r="L77" s="3" t="str">
        <f>K5</f>
        <v>1119</v>
      </c>
      <c r="AQ77" s="61"/>
    </row>
    <row r="78" spans="2:43" s="4" customFormat="1" ht="36.950000000000003" customHeight="1" x14ac:dyDescent="0.3">
      <c r="B78" s="62"/>
      <c r="C78" s="63" t="s">
        <v>16</v>
      </c>
      <c r="L78" s="215" t="str">
        <f>K6</f>
        <v>Zníženie energetickej náročnosti spoločnosti Kovomont-PO, Výrobná hala č.1 + administratívna budova</v>
      </c>
      <c r="M78" s="216"/>
      <c r="N78" s="216"/>
      <c r="O78" s="216"/>
      <c r="P78" s="216"/>
      <c r="Q78" s="216"/>
      <c r="R78" s="216"/>
      <c r="S78" s="216"/>
      <c r="T78" s="216"/>
      <c r="U78" s="216"/>
      <c r="V78" s="216"/>
      <c r="W78" s="216"/>
      <c r="X78" s="216"/>
      <c r="Y78" s="216"/>
      <c r="Z78" s="216"/>
      <c r="AA78" s="216"/>
      <c r="AB78" s="216"/>
      <c r="AC78" s="216"/>
      <c r="AD78" s="216"/>
      <c r="AE78" s="216"/>
      <c r="AF78" s="216"/>
      <c r="AG78" s="216"/>
      <c r="AH78" s="216"/>
      <c r="AI78" s="216"/>
      <c r="AJ78" s="216"/>
      <c r="AK78" s="216"/>
      <c r="AL78" s="216"/>
      <c r="AM78" s="216"/>
      <c r="AN78" s="216"/>
      <c r="AO78" s="216"/>
      <c r="AQ78" s="64"/>
    </row>
    <row r="79" spans="2:43" s="1" customFormat="1" ht="6.95" customHeight="1" x14ac:dyDescent="0.3">
      <c r="B79" s="32"/>
      <c r="AQ79" s="33"/>
    </row>
    <row r="80" spans="2:43" s="1" customFormat="1" ht="15" x14ac:dyDescent="0.3">
      <c r="B80" s="32"/>
      <c r="C80" s="29" t="s">
        <v>20</v>
      </c>
      <c r="L80" s="65" t="str">
        <f>IF(K8="","",K8)</f>
        <v>Prešov</v>
      </c>
      <c r="AI80" s="29" t="s">
        <v>22</v>
      </c>
      <c r="AM80" s="221">
        <f>AN8</f>
        <v>43896</v>
      </c>
      <c r="AN80" s="221"/>
      <c r="AQ80" s="33"/>
    </row>
    <row r="81" spans="1:76" s="1" customFormat="1" ht="6.95" customHeight="1" x14ac:dyDescent="0.3">
      <c r="B81" s="32"/>
      <c r="AQ81" s="33"/>
    </row>
    <row r="82" spans="1:76" s="1" customFormat="1" ht="15" x14ac:dyDescent="0.3">
      <c r="B82" s="32"/>
      <c r="C82" s="29" t="s">
        <v>23</v>
      </c>
      <c r="L82" s="3" t="str">
        <f>IF(E11= "","",E11)</f>
        <v>Kovomont - PO s.r.o., Prešov</v>
      </c>
      <c r="AI82" s="29" t="s">
        <v>29</v>
      </c>
      <c r="AM82" s="220" t="str">
        <f>IF(E17="","",E17)</f>
        <v>ing. M. Kovaľ, Prešov</v>
      </c>
      <c r="AN82" s="220"/>
      <c r="AO82" s="220"/>
      <c r="AP82" s="220"/>
      <c r="AQ82" s="33"/>
      <c r="AS82" s="225" t="s">
        <v>54</v>
      </c>
      <c r="AT82" s="226"/>
      <c r="AU82" s="46"/>
      <c r="AV82" s="46"/>
      <c r="AW82" s="46"/>
      <c r="AX82" s="46"/>
      <c r="AY82" s="46"/>
      <c r="AZ82" s="46"/>
      <c r="BA82" s="46"/>
      <c r="BB82" s="46"/>
      <c r="BC82" s="46"/>
      <c r="BD82" s="47"/>
    </row>
    <row r="83" spans="1:76" s="1" customFormat="1" ht="15" x14ac:dyDescent="0.3">
      <c r="B83" s="32"/>
      <c r="C83" s="29" t="s">
        <v>27</v>
      </c>
      <c r="L83" s="3" t="str">
        <f>IF(E14="","",E14)</f>
        <v xml:space="preserve"> </v>
      </c>
      <c r="AI83" s="29" t="s">
        <v>32</v>
      </c>
      <c r="AM83" s="220" t="str">
        <f>IF(E20="","",E20)</f>
        <v xml:space="preserve"> </v>
      </c>
      <c r="AN83" s="220"/>
      <c r="AO83" s="220"/>
      <c r="AP83" s="220"/>
      <c r="AQ83" s="33"/>
      <c r="AS83" s="227"/>
      <c r="AT83" s="228"/>
      <c r="BD83" s="66"/>
    </row>
    <row r="84" spans="1:76" s="1" customFormat="1" ht="10.9" customHeight="1" x14ac:dyDescent="0.3">
      <c r="B84" s="32"/>
      <c r="AQ84" s="33"/>
      <c r="AS84" s="227"/>
      <c r="AT84" s="228"/>
      <c r="BD84" s="66"/>
    </row>
    <row r="85" spans="1:76" s="1" customFormat="1" ht="29.25" customHeight="1" x14ac:dyDescent="0.3">
      <c r="B85" s="32"/>
      <c r="C85" s="217" t="s">
        <v>55</v>
      </c>
      <c r="D85" s="218"/>
      <c r="E85" s="218"/>
      <c r="F85" s="218"/>
      <c r="G85" s="218"/>
      <c r="H85" s="67"/>
      <c r="I85" s="219" t="s">
        <v>56</v>
      </c>
      <c r="J85" s="218"/>
      <c r="K85" s="218"/>
      <c r="L85" s="218"/>
      <c r="M85" s="218"/>
      <c r="N85" s="218"/>
      <c r="O85" s="218"/>
      <c r="P85" s="218"/>
      <c r="Q85" s="218"/>
      <c r="R85" s="218"/>
      <c r="S85" s="218"/>
      <c r="T85" s="218"/>
      <c r="U85" s="218"/>
      <c r="V85" s="218"/>
      <c r="W85" s="218"/>
      <c r="X85" s="218"/>
      <c r="Y85" s="218"/>
      <c r="Z85" s="218"/>
      <c r="AA85" s="218"/>
      <c r="AB85" s="218"/>
      <c r="AC85" s="218"/>
      <c r="AD85" s="218"/>
      <c r="AE85" s="218"/>
      <c r="AF85" s="218"/>
      <c r="AG85" s="219" t="s">
        <v>57</v>
      </c>
      <c r="AH85" s="218"/>
      <c r="AI85" s="218"/>
      <c r="AJ85" s="218"/>
      <c r="AK85" s="218"/>
      <c r="AL85" s="218"/>
      <c r="AM85" s="218"/>
      <c r="AN85" s="219" t="s">
        <v>58</v>
      </c>
      <c r="AO85" s="218"/>
      <c r="AP85" s="229"/>
      <c r="AQ85" s="33"/>
      <c r="AS85" s="68" t="s">
        <v>59</v>
      </c>
      <c r="AT85" s="69" t="s">
        <v>60</v>
      </c>
      <c r="AU85" s="69" t="s">
        <v>61</v>
      </c>
      <c r="AV85" s="69" t="s">
        <v>62</v>
      </c>
      <c r="AW85" s="69" t="s">
        <v>63</v>
      </c>
      <c r="AX85" s="69" t="s">
        <v>64</v>
      </c>
      <c r="AY85" s="69" t="s">
        <v>65</v>
      </c>
      <c r="AZ85" s="69" t="s">
        <v>66</v>
      </c>
      <c r="BA85" s="69" t="s">
        <v>67</v>
      </c>
      <c r="BB85" s="69" t="s">
        <v>68</v>
      </c>
      <c r="BC85" s="69" t="s">
        <v>69</v>
      </c>
      <c r="BD85" s="70" t="s">
        <v>70</v>
      </c>
    </row>
    <row r="86" spans="1:76" s="1" customFormat="1" ht="10.9" customHeight="1" x14ac:dyDescent="0.3">
      <c r="B86" s="32"/>
      <c r="AQ86" s="33"/>
      <c r="AS86" s="71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7"/>
    </row>
    <row r="87" spans="1:76" s="4" customFormat="1" ht="32.450000000000003" customHeight="1" x14ac:dyDescent="0.3">
      <c r="B87" s="62"/>
      <c r="C87" s="72" t="s">
        <v>71</v>
      </c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232">
        <f>ROUND(SUM(AG88:AG92),2)</f>
        <v>0</v>
      </c>
      <c r="AH87" s="232"/>
      <c r="AI87" s="232"/>
      <c r="AJ87" s="232"/>
      <c r="AK87" s="232"/>
      <c r="AL87" s="232"/>
      <c r="AM87" s="232"/>
      <c r="AN87" s="205">
        <f>SUM(AN88:AP92)</f>
        <v>0</v>
      </c>
      <c r="AO87" s="205"/>
      <c r="AP87" s="205"/>
      <c r="AQ87" s="64"/>
      <c r="AS87" s="74" t="e">
        <f>ROUND(SUM(AS88:AS92),2)</f>
        <v>#REF!</v>
      </c>
      <c r="AT87" s="75" t="e">
        <f t="shared" ref="AT87:AT92" si="0">ROUND(SUM(AV87:AW87),2)</f>
        <v>#REF!</v>
      </c>
      <c r="AU87" s="76" t="e">
        <f>ROUND(SUM(AU88:AU92),5)</f>
        <v>#REF!</v>
      </c>
      <c r="AV87" s="75" t="e">
        <f>ROUND(AZ87*L31,2)</f>
        <v>#REF!</v>
      </c>
      <c r="AW87" s="75" t="e">
        <f>ROUND(BA87*L32,2)</f>
        <v>#REF!</v>
      </c>
      <c r="AX87" s="75" t="e">
        <f>ROUND(BB87*L31,2)</f>
        <v>#REF!</v>
      </c>
      <c r="AY87" s="75" t="e">
        <f>ROUND(BC87*L32,2)</f>
        <v>#REF!</v>
      </c>
      <c r="AZ87" s="75" t="e">
        <f>ROUND(SUM(AZ88:AZ92),2)</f>
        <v>#REF!</v>
      </c>
      <c r="BA87" s="75" t="e">
        <f>ROUND(SUM(BA88:BA92),2)</f>
        <v>#REF!</v>
      </c>
      <c r="BB87" s="75" t="e">
        <f>ROUND(SUM(BB88:BB92),2)</f>
        <v>#REF!</v>
      </c>
      <c r="BC87" s="75" t="e">
        <f>ROUND(SUM(BC88:BC92),2)</f>
        <v>#REF!</v>
      </c>
      <c r="BD87" s="77" t="e">
        <f>ROUND(SUM(BD88:BD92),2)</f>
        <v>#REF!</v>
      </c>
      <c r="BS87" s="63" t="s">
        <v>72</v>
      </c>
      <c r="BT87" s="63" t="s">
        <v>73</v>
      </c>
      <c r="BU87" s="78" t="s">
        <v>74</v>
      </c>
      <c r="BV87" s="63" t="s">
        <v>75</v>
      </c>
      <c r="BW87" s="63" t="s">
        <v>76</v>
      </c>
      <c r="BX87" s="63" t="s">
        <v>77</v>
      </c>
    </row>
    <row r="88" spans="1:76" s="5" customFormat="1" ht="16.5" customHeight="1" x14ac:dyDescent="0.3">
      <c r="A88" s="79"/>
      <c r="B88" s="80"/>
      <c r="C88" s="81"/>
      <c r="D88" s="214" t="s">
        <v>78</v>
      </c>
      <c r="E88" s="214"/>
      <c r="F88" s="214"/>
      <c r="G88" s="214"/>
      <c r="H88" s="214"/>
      <c r="I88" s="82"/>
      <c r="J88" s="214" t="s">
        <v>430</v>
      </c>
      <c r="K88" s="214"/>
      <c r="L88" s="214"/>
      <c r="M88" s="214"/>
      <c r="N88" s="214"/>
      <c r="O88" s="214"/>
      <c r="P88" s="214"/>
      <c r="Q88" s="214"/>
      <c r="R88" s="214"/>
      <c r="S88" s="214"/>
      <c r="T88" s="214"/>
      <c r="U88" s="214"/>
      <c r="V88" s="214"/>
      <c r="W88" s="214"/>
      <c r="X88" s="214"/>
      <c r="Y88" s="214"/>
      <c r="Z88" s="214"/>
      <c r="AA88" s="214"/>
      <c r="AB88" s="214"/>
      <c r="AC88" s="214"/>
      <c r="AD88" s="214"/>
      <c r="AE88" s="214"/>
      <c r="AF88" s="214"/>
      <c r="AG88" s="230">
        <f>'01 - Zateplenie obvodovýc...'!M30</f>
        <v>0</v>
      </c>
      <c r="AH88" s="231"/>
      <c r="AI88" s="231"/>
      <c r="AJ88" s="231"/>
      <c r="AK88" s="231"/>
      <c r="AL88" s="231"/>
      <c r="AM88" s="231"/>
      <c r="AN88" s="230">
        <f>1.2*AG88</f>
        <v>0</v>
      </c>
      <c r="AO88" s="231"/>
      <c r="AP88" s="231"/>
      <c r="AQ88" s="83"/>
      <c r="AS88" s="84">
        <f>'01 - Zateplenie obvodovýc...'!M28</f>
        <v>0</v>
      </c>
      <c r="AT88" s="85">
        <f t="shared" si="0"/>
        <v>0</v>
      </c>
      <c r="AU88" s="86">
        <f>'01 - Zateplenie obvodovýc...'!W113</f>
        <v>836.96655179999993</v>
      </c>
      <c r="AV88" s="85">
        <f>'01 - Zateplenie obvodovýc...'!M32</f>
        <v>0</v>
      </c>
      <c r="AW88" s="85">
        <f>'01 - Zateplenie obvodovýc...'!M33</f>
        <v>0</v>
      </c>
      <c r="AX88" s="85">
        <f>'01 - Zateplenie obvodovýc...'!M34</f>
        <v>0</v>
      </c>
      <c r="AY88" s="85">
        <f>'01 - Zateplenie obvodovýc...'!M35</f>
        <v>0</v>
      </c>
      <c r="AZ88" s="85">
        <f>'01 - Zateplenie obvodovýc...'!H32</f>
        <v>0</v>
      </c>
      <c r="BA88" s="85">
        <f>'01 - Zateplenie obvodovýc...'!H33</f>
        <v>0</v>
      </c>
      <c r="BB88" s="85">
        <f>'01 - Zateplenie obvodovýc...'!H34</f>
        <v>0</v>
      </c>
      <c r="BC88" s="85">
        <f>'01 - Zateplenie obvodovýc...'!H35</f>
        <v>0</v>
      </c>
      <c r="BD88" s="87">
        <f>'01 - Zateplenie obvodovýc...'!H36</f>
        <v>0</v>
      </c>
      <c r="BT88" s="88" t="s">
        <v>79</v>
      </c>
      <c r="BV88" s="88" t="s">
        <v>75</v>
      </c>
      <c r="BW88" s="88" t="s">
        <v>80</v>
      </c>
      <c r="BX88" s="88" t="s">
        <v>76</v>
      </c>
    </row>
    <row r="89" spans="1:76" s="5" customFormat="1" ht="16.5" customHeight="1" x14ac:dyDescent="0.3">
      <c r="A89" s="79"/>
      <c r="B89" s="80"/>
      <c r="C89" s="81"/>
      <c r="D89" s="214" t="s">
        <v>81</v>
      </c>
      <c r="E89" s="214"/>
      <c r="F89" s="214"/>
      <c r="G89" s="214"/>
      <c r="H89" s="214"/>
      <c r="I89" s="82"/>
      <c r="J89" s="214" t="s">
        <v>431</v>
      </c>
      <c r="K89" s="214"/>
      <c r="L89" s="214"/>
      <c r="M89" s="214"/>
      <c r="N89" s="214"/>
      <c r="O89" s="214"/>
      <c r="P89" s="214"/>
      <c r="Q89" s="214"/>
      <c r="R89" s="214"/>
      <c r="S89" s="214"/>
      <c r="T89" s="214"/>
      <c r="U89" s="214"/>
      <c r="V89" s="214"/>
      <c r="W89" s="214"/>
      <c r="X89" s="214"/>
      <c r="Y89" s="214"/>
      <c r="Z89" s="214"/>
      <c r="AA89" s="214"/>
      <c r="AB89" s="214"/>
      <c r="AC89" s="214"/>
      <c r="AD89" s="214"/>
      <c r="AE89" s="214"/>
      <c r="AF89" s="214"/>
      <c r="AG89" s="230">
        <f>'02 - Zateplenie strechy'!M30</f>
        <v>0</v>
      </c>
      <c r="AH89" s="231"/>
      <c r="AI89" s="231"/>
      <c r="AJ89" s="231"/>
      <c r="AK89" s="231"/>
      <c r="AL89" s="231"/>
      <c r="AM89" s="231"/>
      <c r="AN89" s="230">
        <f t="shared" ref="AN89:AN92" si="1">1.2*AG89</f>
        <v>0</v>
      </c>
      <c r="AO89" s="231"/>
      <c r="AP89" s="231"/>
      <c r="AQ89" s="83"/>
      <c r="AS89" s="84">
        <f>'02 - Zateplenie strechy'!M28</f>
        <v>0</v>
      </c>
      <c r="AT89" s="85">
        <f t="shared" si="0"/>
        <v>0</v>
      </c>
      <c r="AU89" s="86">
        <f>'02 - Zateplenie strechy'!W119</f>
        <v>867.87402554999994</v>
      </c>
      <c r="AV89" s="85">
        <f>'02 - Zateplenie strechy'!M32</f>
        <v>0</v>
      </c>
      <c r="AW89" s="85">
        <f>'02 - Zateplenie strechy'!M33</f>
        <v>0</v>
      </c>
      <c r="AX89" s="85">
        <f>'02 - Zateplenie strechy'!M34</f>
        <v>0</v>
      </c>
      <c r="AY89" s="85">
        <f>'02 - Zateplenie strechy'!M35</f>
        <v>0</v>
      </c>
      <c r="AZ89" s="85">
        <f>'02 - Zateplenie strechy'!H32</f>
        <v>0</v>
      </c>
      <c r="BA89" s="85">
        <f>'02 - Zateplenie strechy'!H33</f>
        <v>0</v>
      </c>
      <c r="BB89" s="85">
        <f>'02 - Zateplenie strechy'!H34</f>
        <v>0</v>
      </c>
      <c r="BC89" s="85">
        <f>'02 - Zateplenie strechy'!H35</f>
        <v>0</v>
      </c>
      <c r="BD89" s="87">
        <f>'02 - Zateplenie strechy'!H36</f>
        <v>0</v>
      </c>
      <c r="BT89" s="88" t="s">
        <v>79</v>
      </c>
      <c r="BV89" s="88" t="s">
        <v>75</v>
      </c>
      <c r="BW89" s="88" t="s">
        <v>82</v>
      </c>
      <c r="BX89" s="88" t="s">
        <v>76</v>
      </c>
    </row>
    <row r="90" spans="1:76" s="5" customFormat="1" ht="16.5" customHeight="1" x14ac:dyDescent="0.3">
      <c r="A90" s="79"/>
      <c r="B90" s="80"/>
      <c r="C90" s="81"/>
      <c r="D90" s="214" t="s">
        <v>83</v>
      </c>
      <c r="E90" s="214"/>
      <c r="F90" s="214"/>
      <c r="G90" s="214"/>
      <c r="H90" s="214"/>
      <c r="I90" s="82"/>
      <c r="J90" s="214" t="s">
        <v>432</v>
      </c>
      <c r="K90" s="214"/>
      <c r="L90" s="214"/>
      <c r="M90" s="214"/>
      <c r="N90" s="214"/>
      <c r="O90" s="214"/>
      <c r="P90" s="214"/>
      <c r="Q90" s="214"/>
      <c r="R90" s="214"/>
      <c r="S90" s="214"/>
      <c r="T90" s="214"/>
      <c r="U90" s="214"/>
      <c r="V90" s="214"/>
      <c r="W90" s="214"/>
      <c r="X90" s="214"/>
      <c r="Y90" s="214"/>
      <c r="Z90" s="214"/>
      <c r="AA90" s="214"/>
      <c r="AB90" s="214"/>
      <c r="AC90" s="214"/>
      <c r="AD90" s="214"/>
      <c r="AE90" s="214"/>
      <c r="AF90" s="214"/>
      <c r="AG90" s="230">
        <f>'03 - Výplne otvorov'!M30</f>
        <v>0</v>
      </c>
      <c r="AH90" s="231"/>
      <c r="AI90" s="231"/>
      <c r="AJ90" s="231"/>
      <c r="AK90" s="231"/>
      <c r="AL90" s="231"/>
      <c r="AM90" s="231"/>
      <c r="AN90" s="230">
        <f t="shared" si="1"/>
        <v>0</v>
      </c>
      <c r="AO90" s="231"/>
      <c r="AP90" s="231"/>
      <c r="AQ90" s="83"/>
      <c r="AS90" s="84">
        <f>'03 - Výplne otvorov'!M28</f>
        <v>0</v>
      </c>
      <c r="AT90" s="85">
        <f t="shared" si="0"/>
        <v>0</v>
      </c>
      <c r="AU90" s="86">
        <f>'03 - Výplne otvorov'!W118</f>
        <v>383.38548580000003</v>
      </c>
      <c r="AV90" s="85">
        <f>'03 - Výplne otvorov'!M32</f>
        <v>0</v>
      </c>
      <c r="AW90" s="85">
        <f>'03 - Výplne otvorov'!M33</f>
        <v>0</v>
      </c>
      <c r="AX90" s="85">
        <f>'03 - Výplne otvorov'!M34</f>
        <v>0</v>
      </c>
      <c r="AY90" s="85">
        <f>'03 - Výplne otvorov'!M35</f>
        <v>0</v>
      </c>
      <c r="AZ90" s="85">
        <f>'03 - Výplne otvorov'!H32</f>
        <v>0</v>
      </c>
      <c r="BA90" s="85">
        <f>'03 - Výplne otvorov'!H33</f>
        <v>0</v>
      </c>
      <c r="BB90" s="85">
        <f>'03 - Výplne otvorov'!H34</f>
        <v>0</v>
      </c>
      <c r="BC90" s="85">
        <f>'03 - Výplne otvorov'!H35</f>
        <v>0</v>
      </c>
      <c r="BD90" s="87">
        <f>'03 - Výplne otvorov'!H36</f>
        <v>0</v>
      </c>
      <c r="BT90" s="88" t="s">
        <v>79</v>
      </c>
      <c r="BV90" s="88" t="s">
        <v>75</v>
      </c>
      <c r="BW90" s="88" t="s">
        <v>84</v>
      </c>
      <c r="BX90" s="88" t="s">
        <v>76</v>
      </c>
    </row>
    <row r="91" spans="1:76" s="5" customFormat="1" ht="16.5" customHeight="1" x14ac:dyDescent="0.3">
      <c r="A91" s="79"/>
      <c r="B91" s="80"/>
      <c r="C91" s="81"/>
      <c r="D91" s="214" t="s">
        <v>85</v>
      </c>
      <c r="E91" s="214"/>
      <c r="F91" s="214"/>
      <c r="G91" s="214"/>
      <c r="H91" s="214"/>
      <c r="I91" s="82"/>
      <c r="J91" s="224" t="s">
        <v>433</v>
      </c>
      <c r="K91" s="214"/>
      <c r="L91" s="214"/>
      <c r="M91" s="214"/>
      <c r="N91" s="214"/>
      <c r="O91" s="214"/>
      <c r="P91" s="214"/>
      <c r="Q91" s="214"/>
      <c r="R91" s="214"/>
      <c r="S91" s="214"/>
      <c r="T91" s="214"/>
      <c r="U91" s="214"/>
      <c r="V91" s="214"/>
      <c r="W91" s="214"/>
      <c r="X91" s="214"/>
      <c r="Y91" s="214"/>
      <c r="Z91" s="214"/>
      <c r="AA91" s="214"/>
      <c r="AB91" s="214"/>
      <c r="AC91" s="214"/>
      <c r="AD91" s="214"/>
      <c r="AE91" s="214"/>
      <c r="AF91" s="214"/>
      <c r="AG91" s="230">
        <f>'04 - Ostatné'!M30</f>
        <v>0</v>
      </c>
      <c r="AH91" s="231"/>
      <c r="AI91" s="231"/>
      <c r="AJ91" s="231"/>
      <c r="AK91" s="231"/>
      <c r="AL91" s="231"/>
      <c r="AM91" s="231"/>
      <c r="AN91" s="230">
        <f t="shared" si="1"/>
        <v>0</v>
      </c>
      <c r="AO91" s="231"/>
      <c r="AP91" s="231"/>
      <c r="AQ91" s="83"/>
      <c r="AS91" s="89" t="e">
        <f>#REF!</f>
        <v>#REF!</v>
      </c>
      <c r="AT91" s="90" t="e">
        <f t="shared" si="0"/>
        <v>#REF!</v>
      </c>
      <c r="AU91" s="91" t="e">
        <f>#REF!</f>
        <v>#REF!</v>
      </c>
      <c r="AV91" s="90" t="e">
        <f>#REF!</f>
        <v>#REF!</v>
      </c>
      <c r="AW91" s="90" t="e">
        <f>#REF!</f>
        <v>#REF!</v>
      </c>
      <c r="AX91" s="90" t="e">
        <f>#REF!</f>
        <v>#REF!</v>
      </c>
      <c r="AY91" s="90" t="e">
        <f>#REF!</f>
        <v>#REF!</v>
      </c>
      <c r="AZ91" s="90" t="e">
        <f>#REF!</f>
        <v>#REF!</v>
      </c>
      <c r="BA91" s="90" t="e">
        <f>#REF!</f>
        <v>#REF!</v>
      </c>
      <c r="BB91" s="90" t="e">
        <f>#REF!</f>
        <v>#REF!</v>
      </c>
      <c r="BC91" s="90" t="e">
        <f>#REF!</f>
        <v>#REF!</v>
      </c>
      <c r="BD91" s="92" t="e">
        <f>#REF!</f>
        <v>#REF!</v>
      </c>
      <c r="BT91" s="88" t="s">
        <v>79</v>
      </c>
      <c r="BV91" s="88" t="s">
        <v>75</v>
      </c>
      <c r="BW91" s="88" t="s">
        <v>86</v>
      </c>
      <c r="BX91" s="88" t="s">
        <v>76</v>
      </c>
    </row>
    <row r="92" spans="1:76" s="5" customFormat="1" ht="16.5" customHeight="1" x14ac:dyDescent="0.3">
      <c r="A92" s="79"/>
      <c r="B92" s="80"/>
      <c r="C92" s="81"/>
      <c r="D92" s="222" t="s">
        <v>395</v>
      </c>
      <c r="E92" s="223"/>
      <c r="F92" s="223"/>
      <c r="G92" s="223"/>
      <c r="H92" s="223"/>
      <c r="I92" s="82"/>
      <c r="J92" s="214" t="s">
        <v>429</v>
      </c>
      <c r="K92" s="214"/>
      <c r="L92" s="214"/>
      <c r="M92" s="214"/>
      <c r="N92" s="214"/>
      <c r="O92" s="214"/>
      <c r="P92" s="214"/>
      <c r="Q92" s="214"/>
      <c r="R92" s="214"/>
      <c r="S92" s="214"/>
      <c r="T92" s="214"/>
      <c r="U92" s="214"/>
      <c r="V92" s="214"/>
      <c r="W92" s="214"/>
      <c r="X92" s="214"/>
      <c r="Y92" s="214"/>
      <c r="Z92" s="214"/>
      <c r="AA92" s="214"/>
      <c r="AB92" s="214"/>
      <c r="AC92" s="214"/>
      <c r="AD92" s="214"/>
      <c r="AE92" s="214"/>
      <c r="AF92" s="214"/>
      <c r="AG92" s="230">
        <f>'05 - AB - Ostatné'!M30</f>
        <v>0</v>
      </c>
      <c r="AH92" s="231"/>
      <c r="AI92" s="231"/>
      <c r="AJ92" s="231"/>
      <c r="AK92" s="231"/>
      <c r="AL92" s="231"/>
      <c r="AM92" s="231"/>
      <c r="AN92" s="230">
        <f t="shared" si="1"/>
        <v>0</v>
      </c>
      <c r="AO92" s="231"/>
      <c r="AP92" s="231"/>
      <c r="AQ92" s="83"/>
      <c r="AS92" s="89" t="e">
        <f>#REF!</f>
        <v>#REF!</v>
      </c>
      <c r="AT92" s="90" t="e">
        <f t="shared" si="0"/>
        <v>#REF!</v>
      </c>
      <c r="AU92" s="91" t="e">
        <f>#REF!</f>
        <v>#REF!</v>
      </c>
      <c r="AV92" s="90" t="e">
        <f>#REF!</f>
        <v>#REF!</v>
      </c>
      <c r="AW92" s="90" t="e">
        <f>#REF!</f>
        <v>#REF!</v>
      </c>
      <c r="AX92" s="90" t="e">
        <f>#REF!</f>
        <v>#REF!</v>
      </c>
      <c r="AY92" s="90" t="e">
        <f>#REF!</f>
        <v>#REF!</v>
      </c>
      <c r="AZ92" s="90" t="e">
        <f>#REF!</f>
        <v>#REF!</v>
      </c>
      <c r="BA92" s="90" t="e">
        <f>#REF!</f>
        <v>#REF!</v>
      </c>
      <c r="BB92" s="90" t="e">
        <f>#REF!</f>
        <v>#REF!</v>
      </c>
      <c r="BC92" s="90" t="e">
        <f>#REF!</f>
        <v>#REF!</v>
      </c>
      <c r="BD92" s="92" t="e">
        <f>#REF!</f>
        <v>#REF!</v>
      </c>
      <c r="BT92" s="88" t="s">
        <v>79</v>
      </c>
      <c r="BV92" s="88" t="s">
        <v>75</v>
      </c>
      <c r="BW92" s="88" t="s">
        <v>86</v>
      </c>
      <c r="BX92" s="88" t="s">
        <v>76</v>
      </c>
    </row>
    <row r="93" spans="1:76" x14ac:dyDescent="0.3">
      <c r="B93" s="24"/>
      <c r="AQ93" s="25"/>
    </row>
    <row r="94" spans="1:76" s="1" customFormat="1" ht="30" customHeight="1" x14ac:dyDescent="0.3">
      <c r="B94" s="32"/>
      <c r="C94" s="72" t="s">
        <v>87</v>
      </c>
      <c r="AG94" s="205">
        <v>0</v>
      </c>
      <c r="AH94" s="205"/>
      <c r="AI94" s="205"/>
      <c r="AJ94" s="205"/>
      <c r="AK94" s="205"/>
      <c r="AL94" s="205"/>
      <c r="AM94" s="205"/>
      <c r="AN94" s="205">
        <v>0</v>
      </c>
      <c r="AO94" s="205"/>
      <c r="AP94" s="205"/>
      <c r="AQ94" s="33"/>
      <c r="AS94" s="68" t="s">
        <v>88</v>
      </c>
      <c r="AT94" s="69" t="s">
        <v>89</v>
      </c>
      <c r="AU94" s="69" t="s">
        <v>37</v>
      </c>
      <c r="AV94" s="70" t="s">
        <v>60</v>
      </c>
    </row>
    <row r="95" spans="1:76" s="1" customFormat="1" ht="10.9" customHeight="1" x14ac:dyDescent="0.3">
      <c r="B95" s="32"/>
      <c r="AQ95" s="33"/>
      <c r="AS95" s="93"/>
      <c r="AT95" s="51"/>
      <c r="AU95" s="51"/>
      <c r="AV95" s="53"/>
    </row>
    <row r="96" spans="1:76" s="1" customFormat="1" ht="30" customHeight="1" x14ac:dyDescent="0.3">
      <c r="B96" s="32"/>
      <c r="C96" s="94" t="s">
        <v>90</v>
      </c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204">
        <f>AG87+AG94</f>
        <v>0</v>
      </c>
      <c r="AH96" s="204"/>
      <c r="AI96" s="204"/>
      <c r="AJ96" s="204"/>
      <c r="AK96" s="204"/>
      <c r="AL96" s="204"/>
      <c r="AM96" s="204"/>
      <c r="AN96" s="204">
        <f>AN87+AN94</f>
        <v>0</v>
      </c>
      <c r="AO96" s="204"/>
      <c r="AP96" s="204"/>
      <c r="AQ96" s="33"/>
    </row>
    <row r="97" spans="2:43" s="1" customFormat="1" ht="6.95" customHeight="1" x14ac:dyDescent="0.3">
      <c r="B97" s="54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6"/>
    </row>
  </sheetData>
  <mergeCells count="62">
    <mergeCell ref="AN90:AP90"/>
    <mergeCell ref="AG90:AM90"/>
    <mergeCell ref="AN92:AP92"/>
    <mergeCell ref="AG92:AM92"/>
    <mergeCell ref="AG87:AM87"/>
    <mergeCell ref="AN87:AP87"/>
    <mergeCell ref="AG91:AM91"/>
    <mergeCell ref="AN91:AP91"/>
    <mergeCell ref="AN89:AP89"/>
    <mergeCell ref="AG89:AM89"/>
    <mergeCell ref="AS82:AT84"/>
    <mergeCell ref="AM83:AP83"/>
    <mergeCell ref="AN85:AP85"/>
    <mergeCell ref="AN88:AP88"/>
    <mergeCell ref="AG88:AM88"/>
    <mergeCell ref="D89:H89"/>
    <mergeCell ref="J89:AF89"/>
    <mergeCell ref="D90:H90"/>
    <mergeCell ref="J90:AF90"/>
    <mergeCell ref="D92:H92"/>
    <mergeCell ref="J92:AF92"/>
    <mergeCell ref="D91:H91"/>
    <mergeCell ref="J91:AF91"/>
    <mergeCell ref="W35:AE35"/>
    <mergeCell ref="AK35:AO35"/>
    <mergeCell ref="X37:AB37"/>
    <mergeCell ref="AK37:AO37"/>
    <mergeCell ref="J88:AF88"/>
    <mergeCell ref="C76:AP76"/>
    <mergeCell ref="L78:AO78"/>
    <mergeCell ref="C85:G85"/>
    <mergeCell ref="I85:AF85"/>
    <mergeCell ref="AG85:AM85"/>
    <mergeCell ref="D88:H88"/>
    <mergeCell ref="AM82:AP82"/>
    <mergeCell ref="L35:O35"/>
    <mergeCell ref="AM80:AN80"/>
    <mergeCell ref="AR2:BE2"/>
    <mergeCell ref="AG96:AM96"/>
    <mergeCell ref="AG94:AM94"/>
    <mergeCell ref="AN94:AP94"/>
    <mergeCell ref="AN96:AP96"/>
    <mergeCell ref="E23:AN23"/>
    <mergeCell ref="AK26:AO26"/>
    <mergeCell ref="AK27:AO27"/>
    <mergeCell ref="AK29:AO29"/>
    <mergeCell ref="W31:AE31"/>
    <mergeCell ref="AK31:AO31"/>
    <mergeCell ref="W32:AE32"/>
    <mergeCell ref="AK32:AO32"/>
    <mergeCell ref="W33:AE33"/>
    <mergeCell ref="AK33:AO33"/>
    <mergeCell ref="W34:AE34"/>
    <mergeCell ref="L33:O33"/>
    <mergeCell ref="L31:O31"/>
    <mergeCell ref="L32:O32"/>
    <mergeCell ref="L34:O34"/>
    <mergeCell ref="C2:AP2"/>
    <mergeCell ref="C4:AP4"/>
    <mergeCell ref="K5:AO5"/>
    <mergeCell ref="K6:AO6"/>
    <mergeCell ref="AK34:AO34"/>
  </mergeCells>
  <hyperlinks>
    <hyperlink ref="K1:S1" location="C2" display="1) Súhrnný list stavby" xr:uid="{00000000-0004-0000-0000-000000000000}"/>
    <hyperlink ref="W1:AF1" location="C87" display="2) Rekapitulácia objektov" xr:uid="{00000000-0004-0000-0000-000001000000}"/>
  </hyperlinks>
  <pageMargins left="0.59055118110236227" right="0.59055118110236227" top="0.51181102362204722" bottom="0.47244094488188981" header="0" footer="0"/>
  <pageSetup paperSize="9" scale="95" fitToHeight="100" orientation="portrait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N145"/>
  <sheetViews>
    <sheetView showGridLines="0" workbookViewId="0">
      <pane ySplit="1" topLeftCell="A2" activePane="bottomLeft" state="frozen"/>
      <selection pane="bottomLeft" activeCell="N129" sqref="N129:Q129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7"/>
      <c r="B1" s="14"/>
      <c r="C1" s="14"/>
      <c r="D1" s="15" t="s">
        <v>1</v>
      </c>
      <c r="E1" s="14"/>
      <c r="F1" s="16" t="s">
        <v>91</v>
      </c>
      <c r="G1" s="16"/>
      <c r="H1" s="233" t="s">
        <v>92</v>
      </c>
      <c r="I1" s="233"/>
      <c r="J1" s="233"/>
      <c r="K1" s="233"/>
      <c r="L1" s="16" t="s">
        <v>93</v>
      </c>
      <c r="M1" s="14"/>
      <c r="N1" s="14"/>
      <c r="O1" s="15" t="s">
        <v>94</v>
      </c>
      <c r="P1" s="14"/>
      <c r="Q1" s="14"/>
      <c r="R1" s="14"/>
      <c r="S1" s="16" t="s">
        <v>95</v>
      </c>
      <c r="T1" s="16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</row>
    <row r="2" spans="1:66" ht="36.950000000000003" customHeight="1" x14ac:dyDescent="0.3">
      <c r="C2" s="195" t="s">
        <v>7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S2" s="203" t="s">
        <v>8</v>
      </c>
      <c r="T2" s="200"/>
      <c r="U2" s="200"/>
      <c r="V2" s="200"/>
      <c r="W2" s="200"/>
      <c r="X2" s="200"/>
      <c r="Y2" s="200"/>
      <c r="Z2" s="200"/>
      <c r="AA2" s="200"/>
      <c r="AB2" s="200"/>
      <c r="AC2" s="200"/>
      <c r="AT2" s="20" t="s">
        <v>80</v>
      </c>
    </row>
    <row r="3" spans="1:66" ht="6.95" customHeight="1" x14ac:dyDescent="0.3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  <c r="AT3" s="20" t="s">
        <v>73</v>
      </c>
    </row>
    <row r="4" spans="1:66" ht="36.950000000000003" customHeight="1" x14ac:dyDescent="0.3">
      <c r="B4" s="24"/>
      <c r="C4" s="197" t="s">
        <v>96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25"/>
      <c r="T4" s="19" t="s">
        <v>12</v>
      </c>
      <c r="AT4" s="20" t="s">
        <v>6</v>
      </c>
    </row>
    <row r="5" spans="1:66" ht="6.95" customHeight="1" x14ac:dyDescent="0.3">
      <c r="B5" s="24"/>
      <c r="R5" s="25"/>
    </row>
    <row r="6" spans="1:66" ht="25.35" customHeight="1" x14ac:dyDescent="0.3">
      <c r="B6" s="24"/>
      <c r="D6" s="29" t="s">
        <v>16</v>
      </c>
      <c r="F6" s="237" t="str">
        <f>'Rekapitulácia stavby'!K6</f>
        <v>Zníženie energetickej náročnosti spoločnosti Kovomont-PO, Výrobná hala č.1 + administratívna budova</v>
      </c>
      <c r="G6" s="238"/>
      <c r="H6" s="238"/>
      <c r="I6" s="238"/>
      <c r="J6" s="238"/>
      <c r="K6" s="238"/>
      <c r="L6" s="238"/>
      <c r="M6" s="238"/>
      <c r="N6" s="238"/>
      <c r="O6" s="238"/>
      <c r="P6" s="238"/>
      <c r="R6" s="25"/>
    </row>
    <row r="7" spans="1:66" s="1" customFormat="1" ht="32.85" customHeight="1" x14ac:dyDescent="0.3">
      <c r="B7" s="32"/>
      <c r="D7" s="28" t="s">
        <v>97</v>
      </c>
      <c r="F7" s="201" t="s">
        <v>434</v>
      </c>
      <c r="G7" s="235"/>
      <c r="H7" s="235"/>
      <c r="I7" s="235"/>
      <c r="J7" s="235"/>
      <c r="K7" s="235"/>
      <c r="L7" s="235"/>
      <c r="M7" s="235"/>
      <c r="N7" s="235"/>
      <c r="O7" s="235"/>
      <c r="P7" s="235"/>
      <c r="R7" s="33"/>
    </row>
    <row r="8" spans="1:66" s="1" customFormat="1" ht="14.45" customHeight="1" x14ac:dyDescent="0.3">
      <c r="B8" s="32"/>
      <c r="D8" s="29" t="s">
        <v>18</v>
      </c>
      <c r="F8" s="27" t="s">
        <v>5</v>
      </c>
      <c r="M8" s="29" t="s">
        <v>19</v>
      </c>
      <c r="O8" s="27" t="s">
        <v>5</v>
      </c>
      <c r="R8" s="33"/>
    </row>
    <row r="9" spans="1:66" s="1" customFormat="1" ht="14.45" customHeight="1" x14ac:dyDescent="0.3">
      <c r="B9" s="32"/>
      <c r="D9" s="29" t="s">
        <v>20</v>
      </c>
      <c r="F9" s="27" t="s">
        <v>21</v>
      </c>
      <c r="M9" s="29" t="s">
        <v>22</v>
      </c>
      <c r="O9" s="239">
        <f>'Rekapitulácia stavby'!AN8</f>
        <v>43896</v>
      </c>
      <c r="P9" s="239"/>
      <c r="R9" s="33"/>
    </row>
    <row r="10" spans="1:66" s="1" customFormat="1" ht="10.9" customHeight="1" x14ac:dyDescent="0.3">
      <c r="B10" s="32"/>
      <c r="R10" s="33"/>
    </row>
    <row r="11" spans="1:66" s="1" customFormat="1" ht="14.45" customHeight="1" x14ac:dyDescent="0.3">
      <c r="B11" s="32"/>
      <c r="D11" s="29" t="s">
        <v>23</v>
      </c>
      <c r="M11" s="29" t="s">
        <v>24</v>
      </c>
      <c r="O11" s="199" t="s">
        <v>5</v>
      </c>
      <c r="P11" s="199"/>
      <c r="R11" s="33"/>
    </row>
    <row r="12" spans="1:66" s="1" customFormat="1" ht="18" customHeight="1" x14ac:dyDescent="0.3">
      <c r="B12" s="32"/>
      <c r="E12" s="27" t="s">
        <v>25</v>
      </c>
      <c r="M12" s="29" t="s">
        <v>26</v>
      </c>
      <c r="O12" s="199" t="s">
        <v>5</v>
      </c>
      <c r="P12" s="199"/>
      <c r="R12" s="33"/>
    </row>
    <row r="13" spans="1:66" s="1" customFormat="1" ht="6.95" customHeight="1" x14ac:dyDescent="0.3">
      <c r="B13" s="32"/>
      <c r="R13" s="33"/>
    </row>
    <row r="14" spans="1:66" s="1" customFormat="1" ht="14.45" customHeight="1" x14ac:dyDescent="0.3">
      <c r="B14" s="32"/>
      <c r="D14" s="29" t="s">
        <v>27</v>
      </c>
      <c r="M14" s="29" t="s">
        <v>24</v>
      </c>
      <c r="O14" s="199" t="str">
        <f>IF('Rekapitulácia stavby'!AN13="","",'Rekapitulácia stavby'!AN13)</f>
        <v/>
      </c>
      <c r="P14" s="199"/>
      <c r="R14" s="33"/>
    </row>
    <row r="15" spans="1:66" s="1" customFormat="1" ht="18" customHeight="1" x14ac:dyDescent="0.3">
      <c r="B15" s="32"/>
      <c r="E15" s="27" t="str">
        <f>IF('Rekapitulácia stavby'!E14="","",'Rekapitulácia stavby'!E14)</f>
        <v xml:space="preserve"> </v>
      </c>
      <c r="M15" s="29" t="s">
        <v>26</v>
      </c>
      <c r="O15" s="199" t="str">
        <f>IF('Rekapitulácia stavby'!AN14="","",'Rekapitulácia stavby'!AN14)</f>
        <v/>
      </c>
      <c r="P15" s="199"/>
      <c r="R15" s="33"/>
    </row>
    <row r="16" spans="1:66" s="1" customFormat="1" ht="6.95" customHeight="1" x14ac:dyDescent="0.3">
      <c r="B16" s="32"/>
      <c r="R16" s="33"/>
    </row>
    <row r="17" spans="2:18" s="1" customFormat="1" ht="14.45" customHeight="1" x14ac:dyDescent="0.3">
      <c r="B17" s="32"/>
      <c r="D17" s="29" t="s">
        <v>29</v>
      </c>
      <c r="M17" s="29" t="s">
        <v>24</v>
      </c>
      <c r="O17" s="199" t="s">
        <v>5</v>
      </c>
      <c r="P17" s="199"/>
      <c r="R17" s="33"/>
    </row>
    <row r="18" spans="2:18" s="1" customFormat="1" ht="18" customHeight="1" x14ac:dyDescent="0.3">
      <c r="B18" s="32"/>
      <c r="E18" s="27" t="s">
        <v>30</v>
      </c>
      <c r="M18" s="29" t="s">
        <v>26</v>
      </c>
      <c r="O18" s="199" t="s">
        <v>5</v>
      </c>
      <c r="P18" s="199"/>
      <c r="R18" s="33"/>
    </row>
    <row r="19" spans="2:18" s="1" customFormat="1" ht="6.95" customHeight="1" x14ac:dyDescent="0.3">
      <c r="B19" s="32"/>
      <c r="R19" s="33"/>
    </row>
    <row r="20" spans="2:18" s="1" customFormat="1" ht="14.45" customHeight="1" x14ac:dyDescent="0.3">
      <c r="B20" s="32"/>
      <c r="D20" s="29" t="s">
        <v>32</v>
      </c>
      <c r="M20" s="29" t="s">
        <v>24</v>
      </c>
      <c r="O20" s="199" t="str">
        <f>IF('Rekapitulácia stavby'!AN19="","",'Rekapitulácia stavby'!AN19)</f>
        <v/>
      </c>
      <c r="P20" s="199"/>
      <c r="R20" s="33"/>
    </row>
    <row r="21" spans="2:18" s="1" customFormat="1" ht="18" customHeight="1" x14ac:dyDescent="0.3">
      <c r="B21" s="32"/>
      <c r="E21" s="27" t="str">
        <f>IF('Rekapitulácia stavby'!E20="","",'Rekapitulácia stavby'!E20)</f>
        <v xml:space="preserve"> </v>
      </c>
      <c r="M21" s="29" t="s">
        <v>26</v>
      </c>
      <c r="O21" s="199" t="str">
        <f>IF('Rekapitulácia stavby'!AN20="","",'Rekapitulácia stavby'!AN20)</f>
        <v/>
      </c>
      <c r="P21" s="199"/>
      <c r="R21" s="33"/>
    </row>
    <row r="22" spans="2:18" s="1" customFormat="1" ht="6.95" customHeight="1" x14ac:dyDescent="0.3">
      <c r="B22" s="32"/>
      <c r="R22" s="33"/>
    </row>
    <row r="23" spans="2:18" s="1" customFormat="1" ht="14.45" customHeight="1" x14ac:dyDescent="0.3">
      <c r="B23" s="32"/>
      <c r="D23" s="29" t="s">
        <v>33</v>
      </c>
      <c r="R23" s="33"/>
    </row>
    <row r="24" spans="2:18" s="1" customFormat="1" ht="16.5" customHeight="1" x14ac:dyDescent="0.3">
      <c r="B24" s="32"/>
      <c r="E24" s="206" t="s">
        <v>5</v>
      </c>
      <c r="F24" s="206"/>
      <c r="G24" s="206"/>
      <c r="H24" s="206"/>
      <c r="I24" s="206"/>
      <c r="J24" s="206"/>
      <c r="K24" s="206"/>
      <c r="L24" s="206"/>
      <c r="R24" s="33"/>
    </row>
    <row r="25" spans="2:18" s="1" customFormat="1" ht="6.95" customHeight="1" x14ac:dyDescent="0.3">
      <c r="B25" s="32"/>
      <c r="R25" s="33"/>
    </row>
    <row r="26" spans="2:18" s="1" customFormat="1" ht="6.95" customHeight="1" x14ac:dyDescent="0.3">
      <c r="B26" s="32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R26" s="33"/>
    </row>
    <row r="27" spans="2:18" s="1" customFormat="1" ht="14.45" customHeight="1" x14ac:dyDescent="0.3">
      <c r="B27" s="32"/>
      <c r="D27" s="96" t="s">
        <v>98</v>
      </c>
      <c r="M27" s="207">
        <f>N88</f>
        <v>0</v>
      </c>
      <c r="N27" s="207"/>
      <c r="O27" s="207"/>
      <c r="P27" s="207"/>
      <c r="R27" s="33"/>
    </row>
    <row r="28" spans="2:18" s="1" customFormat="1" ht="14.45" customHeight="1" x14ac:dyDescent="0.3">
      <c r="B28" s="32"/>
      <c r="D28" s="31" t="s">
        <v>99</v>
      </c>
      <c r="M28" s="207">
        <f>N94</f>
        <v>0</v>
      </c>
      <c r="N28" s="207"/>
      <c r="O28" s="207"/>
      <c r="P28" s="207"/>
      <c r="R28" s="33"/>
    </row>
    <row r="29" spans="2:18" s="1" customFormat="1" ht="6.95" customHeight="1" x14ac:dyDescent="0.3">
      <c r="B29" s="32"/>
      <c r="R29" s="33"/>
    </row>
    <row r="30" spans="2:18" s="1" customFormat="1" ht="25.35" customHeight="1" x14ac:dyDescent="0.3">
      <c r="B30" s="32"/>
      <c r="D30" s="97" t="s">
        <v>36</v>
      </c>
      <c r="M30" s="234">
        <f>ROUND(M27+M28,2)</f>
        <v>0</v>
      </c>
      <c r="N30" s="235"/>
      <c r="O30" s="235"/>
      <c r="P30" s="235"/>
      <c r="R30" s="33"/>
    </row>
    <row r="31" spans="2:18" s="1" customFormat="1" ht="6.95" customHeight="1" x14ac:dyDescent="0.3">
      <c r="B31" s="32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R31" s="33"/>
    </row>
    <row r="32" spans="2:18" s="1" customFormat="1" ht="14.45" customHeight="1" x14ac:dyDescent="0.3">
      <c r="B32" s="32"/>
      <c r="D32" s="37" t="s">
        <v>37</v>
      </c>
      <c r="E32" s="37" t="s">
        <v>38</v>
      </c>
      <c r="F32" s="38">
        <v>0.2</v>
      </c>
      <c r="G32" s="98" t="s">
        <v>39</v>
      </c>
      <c r="H32" s="236">
        <f>ROUND((SUM(BE94:BE95)+SUM(BE113:BE144)), 2)</f>
        <v>0</v>
      </c>
      <c r="I32" s="235"/>
      <c r="J32" s="235"/>
      <c r="M32" s="236">
        <f>ROUND(ROUND((SUM(BE94:BE95)+SUM(BE113:BE144)), 2)*F32, 2)</f>
        <v>0</v>
      </c>
      <c r="N32" s="235"/>
      <c r="O32" s="235"/>
      <c r="P32" s="235"/>
      <c r="R32" s="33"/>
    </row>
    <row r="33" spans="2:18" s="1" customFormat="1" ht="14.45" customHeight="1" x14ac:dyDescent="0.3">
      <c r="B33" s="32"/>
      <c r="E33" s="37" t="s">
        <v>40</v>
      </c>
      <c r="F33" s="38">
        <v>0.2</v>
      </c>
      <c r="G33" s="98" t="s">
        <v>39</v>
      </c>
      <c r="H33" s="236">
        <f>ROUND((SUM(BF94:BF95)+SUM(BF113:BF144)), 2)</f>
        <v>0</v>
      </c>
      <c r="I33" s="235"/>
      <c r="J33" s="235"/>
      <c r="M33" s="236">
        <f>ROUND(ROUND((SUM(BF94:BF95)+SUM(BF113:BF144)), 2)*F33, 2)</f>
        <v>0</v>
      </c>
      <c r="N33" s="235"/>
      <c r="O33" s="235"/>
      <c r="P33" s="235"/>
      <c r="R33" s="33"/>
    </row>
    <row r="34" spans="2:18" s="1" customFormat="1" ht="14.45" hidden="1" customHeight="1" x14ac:dyDescent="0.3">
      <c r="B34" s="32"/>
      <c r="E34" s="37" t="s">
        <v>41</v>
      </c>
      <c r="F34" s="38">
        <v>0.2</v>
      </c>
      <c r="G34" s="98" t="s">
        <v>39</v>
      </c>
      <c r="H34" s="236">
        <f>ROUND((SUM(BG94:BG95)+SUM(BG113:BG144)), 2)</f>
        <v>0</v>
      </c>
      <c r="I34" s="235"/>
      <c r="J34" s="235"/>
      <c r="M34" s="236">
        <v>0</v>
      </c>
      <c r="N34" s="235"/>
      <c r="O34" s="235"/>
      <c r="P34" s="235"/>
      <c r="R34" s="33"/>
    </row>
    <row r="35" spans="2:18" s="1" customFormat="1" ht="14.45" hidden="1" customHeight="1" x14ac:dyDescent="0.3">
      <c r="B35" s="32"/>
      <c r="E35" s="37" t="s">
        <v>42</v>
      </c>
      <c r="F35" s="38">
        <v>0.2</v>
      </c>
      <c r="G35" s="98" t="s">
        <v>39</v>
      </c>
      <c r="H35" s="236">
        <f>ROUND((SUM(BH94:BH95)+SUM(BH113:BH144)), 2)</f>
        <v>0</v>
      </c>
      <c r="I35" s="235"/>
      <c r="J35" s="235"/>
      <c r="M35" s="236">
        <v>0</v>
      </c>
      <c r="N35" s="235"/>
      <c r="O35" s="235"/>
      <c r="P35" s="235"/>
      <c r="R35" s="33"/>
    </row>
    <row r="36" spans="2:18" s="1" customFormat="1" ht="14.45" hidden="1" customHeight="1" x14ac:dyDescent="0.3">
      <c r="B36" s="32"/>
      <c r="E36" s="37" t="s">
        <v>43</v>
      </c>
      <c r="F36" s="38">
        <v>0</v>
      </c>
      <c r="G36" s="98" t="s">
        <v>39</v>
      </c>
      <c r="H36" s="236">
        <f>ROUND((SUM(BI94:BI95)+SUM(BI113:BI144)), 2)</f>
        <v>0</v>
      </c>
      <c r="I36" s="235"/>
      <c r="J36" s="235"/>
      <c r="M36" s="236">
        <v>0</v>
      </c>
      <c r="N36" s="235"/>
      <c r="O36" s="235"/>
      <c r="P36" s="235"/>
      <c r="R36" s="33"/>
    </row>
    <row r="37" spans="2:18" s="1" customFormat="1" ht="6.95" customHeight="1" x14ac:dyDescent="0.3">
      <c r="B37" s="32"/>
      <c r="R37" s="33"/>
    </row>
    <row r="38" spans="2:18" s="1" customFormat="1" ht="25.35" customHeight="1" x14ac:dyDescent="0.3">
      <c r="B38" s="32"/>
      <c r="C38" s="95"/>
      <c r="D38" s="99" t="s">
        <v>44</v>
      </c>
      <c r="E38" s="67"/>
      <c r="F38" s="67"/>
      <c r="G38" s="100" t="s">
        <v>45</v>
      </c>
      <c r="H38" s="101" t="s">
        <v>46</v>
      </c>
      <c r="I38" s="67"/>
      <c r="J38" s="67"/>
      <c r="K38" s="67"/>
      <c r="L38" s="240">
        <f>SUM(M30:M36)</f>
        <v>0</v>
      </c>
      <c r="M38" s="240"/>
      <c r="N38" s="240"/>
      <c r="O38" s="240"/>
      <c r="P38" s="241"/>
      <c r="Q38" s="95"/>
      <c r="R38" s="33"/>
    </row>
    <row r="39" spans="2:18" s="1" customFormat="1" ht="14.45" customHeight="1" x14ac:dyDescent="0.3">
      <c r="B39" s="32"/>
      <c r="R39" s="33"/>
    </row>
    <row r="40" spans="2:18" s="1" customFormat="1" ht="14.45" customHeight="1" x14ac:dyDescent="0.3">
      <c r="B40" s="32"/>
      <c r="R40" s="33"/>
    </row>
    <row r="41" spans="2:18" x14ac:dyDescent="0.3">
      <c r="B41" s="24"/>
      <c r="R41" s="25"/>
    </row>
    <row r="42" spans="2:18" x14ac:dyDescent="0.3">
      <c r="B42" s="24"/>
      <c r="R42" s="25"/>
    </row>
    <row r="43" spans="2:18" x14ac:dyDescent="0.3">
      <c r="B43" s="24"/>
      <c r="R43" s="25"/>
    </row>
    <row r="44" spans="2:18" x14ac:dyDescent="0.3">
      <c r="B44" s="24"/>
      <c r="R44" s="25"/>
    </row>
    <row r="45" spans="2:18" x14ac:dyDescent="0.3">
      <c r="B45" s="24"/>
      <c r="R45" s="25"/>
    </row>
    <row r="46" spans="2:18" x14ac:dyDescent="0.3">
      <c r="B46" s="24"/>
      <c r="R46" s="25"/>
    </row>
    <row r="47" spans="2:18" x14ac:dyDescent="0.3">
      <c r="B47" s="24"/>
      <c r="R47" s="25"/>
    </row>
    <row r="48" spans="2:18" x14ac:dyDescent="0.3">
      <c r="B48" s="24"/>
      <c r="R48" s="25"/>
    </row>
    <row r="49" spans="2:18" x14ac:dyDescent="0.3">
      <c r="B49" s="24"/>
      <c r="R49" s="25"/>
    </row>
    <row r="50" spans="2:18" s="1" customFormat="1" ht="15" x14ac:dyDescent="0.3">
      <c r="B50" s="32"/>
      <c r="D50" s="45" t="s">
        <v>47</v>
      </c>
      <c r="E50" s="46"/>
      <c r="F50" s="46"/>
      <c r="G50" s="46"/>
      <c r="H50" s="47"/>
      <c r="J50" s="45" t="s">
        <v>48</v>
      </c>
      <c r="K50" s="46"/>
      <c r="L50" s="46"/>
      <c r="M50" s="46"/>
      <c r="N50" s="46"/>
      <c r="O50" s="46"/>
      <c r="P50" s="47"/>
      <c r="R50" s="33"/>
    </row>
    <row r="51" spans="2:18" x14ac:dyDescent="0.3">
      <c r="B51" s="24"/>
      <c r="D51" s="48"/>
      <c r="H51" s="49"/>
      <c r="J51" s="48"/>
      <c r="P51" s="49"/>
      <c r="R51" s="25"/>
    </row>
    <row r="52" spans="2:18" x14ac:dyDescent="0.3">
      <c r="B52" s="24"/>
      <c r="D52" s="48"/>
      <c r="H52" s="49"/>
      <c r="J52" s="48"/>
      <c r="P52" s="49"/>
      <c r="R52" s="25"/>
    </row>
    <row r="53" spans="2:18" x14ac:dyDescent="0.3">
      <c r="B53" s="24"/>
      <c r="D53" s="48"/>
      <c r="H53" s="49"/>
      <c r="J53" s="48"/>
      <c r="P53" s="49"/>
      <c r="R53" s="25"/>
    </row>
    <row r="54" spans="2:18" x14ac:dyDescent="0.3">
      <c r="B54" s="24"/>
      <c r="D54" s="48"/>
      <c r="H54" s="49"/>
      <c r="J54" s="48"/>
      <c r="P54" s="49"/>
      <c r="R54" s="25"/>
    </row>
    <row r="55" spans="2:18" x14ac:dyDescent="0.3">
      <c r="B55" s="24"/>
      <c r="D55" s="48"/>
      <c r="H55" s="49"/>
      <c r="J55" s="48"/>
      <c r="P55" s="49"/>
      <c r="R55" s="25"/>
    </row>
    <row r="56" spans="2:18" x14ac:dyDescent="0.3">
      <c r="B56" s="24"/>
      <c r="D56" s="48"/>
      <c r="H56" s="49"/>
      <c r="J56" s="48"/>
      <c r="P56" s="49"/>
      <c r="R56" s="25"/>
    </row>
    <row r="57" spans="2:18" x14ac:dyDescent="0.3">
      <c r="B57" s="24"/>
      <c r="D57" s="48"/>
      <c r="H57" s="49"/>
      <c r="J57" s="48"/>
      <c r="P57" s="49"/>
      <c r="R57" s="25"/>
    </row>
    <row r="58" spans="2:18" x14ac:dyDescent="0.3">
      <c r="B58" s="24"/>
      <c r="D58" s="48"/>
      <c r="H58" s="49"/>
      <c r="J58" s="48"/>
      <c r="P58" s="49"/>
      <c r="R58" s="25"/>
    </row>
    <row r="59" spans="2:18" s="1" customFormat="1" ht="15" x14ac:dyDescent="0.3">
      <c r="B59" s="32"/>
      <c r="D59" s="50" t="s">
        <v>49</v>
      </c>
      <c r="E59" s="51"/>
      <c r="F59" s="51"/>
      <c r="G59" s="52" t="s">
        <v>50</v>
      </c>
      <c r="H59" s="53"/>
      <c r="J59" s="50" t="s">
        <v>49</v>
      </c>
      <c r="K59" s="51"/>
      <c r="L59" s="51"/>
      <c r="M59" s="51"/>
      <c r="N59" s="52" t="s">
        <v>50</v>
      </c>
      <c r="O59" s="51"/>
      <c r="P59" s="53"/>
      <c r="R59" s="33"/>
    </row>
    <row r="60" spans="2:18" x14ac:dyDescent="0.3">
      <c r="B60" s="24"/>
      <c r="R60" s="25"/>
    </row>
    <row r="61" spans="2:18" s="1" customFormat="1" ht="15" x14ac:dyDescent="0.3">
      <c r="B61" s="32"/>
      <c r="D61" s="45" t="s">
        <v>51</v>
      </c>
      <c r="E61" s="46"/>
      <c r="F61" s="46"/>
      <c r="G61" s="46"/>
      <c r="H61" s="47"/>
      <c r="J61" s="45" t="s">
        <v>52</v>
      </c>
      <c r="K61" s="46"/>
      <c r="L61" s="46"/>
      <c r="M61" s="46"/>
      <c r="N61" s="46"/>
      <c r="O61" s="46"/>
      <c r="P61" s="47"/>
      <c r="R61" s="33"/>
    </row>
    <row r="62" spans="2:18" x14ac:dyDescent="0.3">
      <c r="B62" s="24"/>
      <c r="D62" s="48"/>
      <c r="H62" s="49"/>
      <c r="J62" s="48"/>
      <c r="P62" s="49"/>
      <c r="R62" s="25"/>
    </row>
    <row r="63" spans="2:18" x14ac:dyDescent="0.3">
      <c r="B63" s="24"/>
      <c r="D63" s="48"/>
      <c r="H63" s="49"/>
      <c r="J63" s="48"/>
      <c r="P63" s="49"/>
      <c r="R63" s="25"/>
    </row>
    <row r="64" spans="2:18" x14ac:dyDescent="0.3">
      <c r="B64" s="24"/>
      <c r="D64" s="48"/>
      <c r="H64" s="49"/>
      <c r="J64" s="48"/>
      <c r="P64" s="49"/>
      <c r="R64" s="25"/>
    </row>
    <row r="65" spans="2:18" x14ac:dyDescent="0.3">
      <c r="B65" s="24"/>
      <c r="D65" s="48"/>
      <c r="H65" s="49"/>
      <c r="J65" s="48"/>
      <c r="P65" s="49"/>
      <c r="R65" s="25"/>
    </row>
    <row r="66" spans="2:18" x14ac:dyDescent="0.3">
      <c r="B66" s="24"/>
      <c r="D66" s="48"/>
      <c r="H66" s="49"/>
      <c r="J66" s="48"/>
      <c r="P66" s="49"/>
      <c r="R66" s="25"/>
    </row>
    <row r="67" spans="2:18" x14ac:dyDescent="0.3">
      <c r="B67" s="24"/>
      <c r="D67" s="48"/>
      <c r="H67" s="49"/>
      <c r="J67" s="48"/>
      <c r="P67" s="49"/>
      <c r="R67" s="25"/>
    </row>
    <row r="68" spans="2:18" x14ac:dyDescent="0.3">
      <c r="B68" s="24"/>
      <c r="D68" s="48"/>
      <c r="H68" s="49"/>
      <c r="J68" s="48"/>
      <c r="P68" s="49"/>
      <c r="R68" s="25"/>
    </row>
    <row r="69" spans="2:18" x14ac:dyDescent="0.3">
      <c r="B69" s="24"/>
      <c r="D69" s="48"/>
      <c r="H69" s="49"/>
      <c r="J69" s="48"/>
      <c r="P69" s="49"/>
      <c r="R69" s="25"/>
    </row>
    <row r="70" spans="2:18" s="1" customFormat="1" ht="15" x14ac:dyDescent="0.3">
      <c r="B70" s="32"/>
      <c r="D70" s="50" t="s">
        <v>49</v>
      </c>
      <c r="E70" s="51"/>
      <c r="F70" s="51"/>
      <c r="G70" s="52" t="s">
        <v>50</v>
      </c>
      <c r="H70" s="53"/>
      <c r="J70" s="50" t="s">
        <v>49</v>
      </c>
      <c r="K70" s="51"/>
      <c r="L70" s="51"/>
      <c r="M70" s="51"/>
      <c r="N70" s="52" t="s">
        <v>50</v>
      </c>
      <c r="O70" s="51"/>
      <c r="P70" s="53"/>
      <c r="R70" s="33"/>
    </row>
    <row r="71" spans="2:18" s="1" customFormat="1" ht="14.45" customHeight="1" x14ac:dyDescent="0.3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6"/>
    </row>
    <row r="75" spans="2:18" s="1" customFormat="1" ht="6.95" customHeight="1" x14ac:dyDescent="0.3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9"/>
    </row>
    <row r="76" spans="2:18" s="1" customFormat="1" ht="36.950000000000003" customHeight="1" x14ac:dyDescent="0.3">
      <c r="B76" s="32"/>
      <c r="C76" s="197" t="s">
        <v>100</v>
      </c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33"/>
    </row>
    <row r="77" spans="2:18" s="1" customFormat="1" ht="6.95" customHeight="1" x14ac:dyDescent="0.3">
      <c r="B77" s="32"/>
      <c r="R77" s="33"/>
    </row>
    <row r="78" spans="2:18" s="1" customFormat="1" ht="30" customHeight="1" x14ac:dyDescent="0.3">
      <c r="B78" s="32"/>
      <c r="C78" s="29" t="s">
        <v>16</v>
      </c>
      <c r="F78" s="237" t="str">
        <f>F6</f>
        <v>Zníženie energetickej náročnosti spoločnosti Kovomont-PO, Výrobná hala č.1 + administratívna budova</v>
      </c>
      <c r="G78" s="238"/>
      <c r="H78" s="238"/>
      <c r="I78" s="238"/>
      <c r="J78" s="238"/>
      <c r="K78" s="238"/>
      <c r="L78" s="238"/>
      <c r="M78" s="238"/>
      <c r="N78" s="238"/>
      <c r="O78" s="238"/>
      <c r="P78" s="238"/>
      <c r="R78" s="33"/>
    </row>
    <row r="79" spans="2:18" s="1" customFormat="1" ht="36.950000000000003" customHeight="1" x14ac:dyDescent="0.3">
      <c r="B79" s="32"/>
      <c r="C79" s="63" t="s">
        <v>97</v>
      </c>
      <c r="F79" s="215" t="str">
        <f>F7</f>
        <v>01 - SO 102 - Hala 1 - Zateplenie obvodových stien</v>
      </c>
      <c r="G79" s="235"/>
      <c r="H79" s="235"/>
      <c r="I79" s="235"/>
      <c r="J79" s="235"/>
      <c r="K79" s="235"/>
      <c r="L79" s="235"/>
      <c r="M79" s="235"/>
      <c r="N79" s="235"/>
      <c r="O79" s="235"/>
      <c r="P79" s="235"/>
      <c r="R79" s="33"/>
    </row>
    <row r="80" spans="2:18" s="1" customFormat="1" ht="6.95" customHeight="1" x14ac:dyDescent="0.3">
      <c r="B80" s="32"/>
      <c r="R80" s="33"/>
    </row>
    <row r="81" spans="2:47" s="1" customFormat="1" ht="18" customHeight="1" x14ac:dyDescent="0.3">
      <c r="B81" s="32"/>
      <c r="C81" s="29" t="s">
        <v>20</v>
      </c>
      <c r="F81" s="27" t="str">
        <f>F9</f>
        <v>Prešov</v>
      </c>
      <c r="K81" s="29" t="s">
        <v>22</v>
      </c>
      <c r="M81" s="239">
        <f>IF(O9="","",O9)</f>
        <v>43896</v>
      </c>
      <c r="N81" s="239"/>
      <c r="O81" s="239"/>
      <c r="P81" s="239"/>
      <c r="R81" s="33"/>
    </row>
    <row r="82" spans="2:47" s="1" customFormat="1" ht="6.95" customHeight="1" x14ac:dyDescent="0.3">
      <c r="B82" s="32"/>
      <c r="R82" s="33"/>
    </row>
    <row r="83" spans="2:47" s="1" customFormat="1" ht="15" x14ac:dyDescent="0.3">
      <c r="B83" s="32"/>
      <c r="C83" s="29" t="s">
        <v>23</v>
      </c>
      <c r="F83" s="27" t="str">
        <f>E12</f>
        <v>Kovomont - PO s.r.o., Prešov</v>
      </c>
      <c r="K83" s="29" t="s">
        <v>29</v>
      </c>
      <c r="M83" s="199" t="str">
        <f>E18</f>
        <v>ing. M. Kovaľ, Prešov</v>
      </c>
      <c r="N83" s="199"/>
      <c r="O83" s="199"/>
      <c r="P83" s="199"/>
      <c r="Q83" s="199"/>
      <c r="R83" s="33"/>
    </row>
    <row r="84" spans="2:47" s="1" customFormat="1" ht="14.45" customHeight="1" x14ac:dyDescent="0.3">
      <c r="B84" s="32"/>
      <c r="C84" s="29" t="s">
        <v>27</v>
      </c>
      <c r="F84" s="27" t="str">
        <f>IF(E15="","",E15)</f>
        <v xml:space="preserve"> </v>
      </c>
      <c r="K84" s="29" t="s">
        <v>32</v>
      </c>
      <c r="M84" s="199" t="str">
        <f>E21</f>
        <v xml:space="preserve"> </v>
      </c>
      <c r="N84" s="199"/>
      <c r="O84" s="199"/>
      <c r="P84" s="199"/>
      <c r="Q84" s="199"/>
      <c r="R84" s="33"/>
    </row>
    <row r="85" spans="2:47" s="1" customFormat="1" ht="10.35" customHeight="1" x14ac:dyDescent="0.3">
      <c r="B85" s="32"/>
      <c r="R85" s="33"/>
    </row>
    <row r="86" spans="2:47" s="1" customFormat="1" ht="29.25" customHeight="1" x14ac:dyDescent="0.3">
      <c r="B86" s="32"/>
      <c r="C86" s="242" t="s">
        <v>101</v>
      </c>
      <c r="D86" s="243"/>
      <c r="E86" s="243"/>
      <c r="F86" s="243"/>
      <c r="G86" s="243"/>
      <c r="H86" s="95"/>
      <c r="I86" s="95"/>
      <c r="J86" s="95"/>
      <c r="K86" s="95"/>
      <c r="L86" s="95"/>
      <c r="M86" s="95"/>
      <c r="N86" s="242" t="s">
        <v>102</v>
      </c>
      <c r="O86" s="243"/>
      <c r="P86" s="243"/>
      <c r="Q86" s="243"/>
      <c r="R86" s="33"/>
    </row>
    <row r="87" spans="2:47" s="1" customFormat="1" ht="10.35" customHeight="1" x14ac:dyDescent="0.3">
      <c r="B87" s="32"/>
      <c r="R87" s="33"/>
    </row>
    <row r="88" spans="2:47" s="1" customFormat="1" ht="29.25" customHeight="1" x14ac:dyDescent="0.3">
      <c r="B88" s="32"/>
      <c r="C88" s="102" t="s">
        <v>103</v>
      </c>
      <c r="N88" s="205">
        <f>N113</f>
        <v>0</v>
      </c>
      <c r="O88" s="244"/>
      <c r="P88" s="244"/>
      <c r="Q88" s="244"/>
      <c r="R88" s="33"/>
      <c r="AU88" s="20" t="s">
        <v>104</v>
      </c>
    </row>
    <row r="89" spans="2:47" s="6" customFormat="1" ht="24.95" customHeight="1" x14ac:dyDescent="0.3">
      <c r="B89" s="103"/>
      <c r="D89" s="104" t="s">
        <v>105</v>
      </c>
      <c r="N89" s="245">
        <f>N114</f>
        <v>0</v>
      </c>
      <c r="O89" s="246"/>
      <c r="P89" s="246"/>
      <c r="Q89" s="246"/>
      <c r="R89" s="105"/>
    </row>
    <row r="90" spans="2:47" s="7" customFormat="1" ht="19.899999999999999" customHeight="1" x14ac:dyDescent="0.3">
      <c r="B90" s="106"/>
      <c r="D90" s="107" t="s">
        <v>106</v>
      </c>
      <c r="N90" s="247">
        <f>N115</f>
        <v>0</v>
      </c>
      <c r="O90" s="248"/>
      <c r="P90" s="248"/>
      <c r="Q90" s="248"/>
      <c r="R90" s="108"/>
    </row>
    <row r="91" spans="2:47" s="7" customFormat="1" ht="19.899999999999999" customHeight="1" x14ac:dyDescent="0.3">
      <c r="B91" s="106"/>
      <c r="D91" s="107" t="s">
        <v>107</v>
      </c>
      <c r="N91" s="247">
        <f>N128</f>
        <v>0</v>
      </c>
      <c r="O91" s="248"/>
      <c r="P91" s="248"/>
      <c r="Q91" s="248"/>
      <c r="R91" s="108"/>
    </row>
    <row r="92" spans="2:47" s="7" customFormat="1" ht="19.899999999999999" customHeight="1" x14ac:dyDescent="0.3">
      <c r="B92" s="106"/>
      <c r="D92" s="107" t="s">
        <v>108</v>
      </c>
      <c r="N92" s="247">
        <f>N143</f>
        <v>0</v>
      </c>
      <c r="O92" s="248"/>
      <c r="P92" s="248"/>
      <c r="Q92" s="248"/>
      <c r="R92" s="108"/>
    </row>
    <row r="93" spans="2:47" s="1" customFormat="1" ht="21.75" customHeight="1" x14ac:dyDescent="0.3">
      <c r="B93" s="32"/>
      <c r="R93" s="33"/>
    </row>
    <row r="94" spans="2:47" s="1" customFormat="1" ht="29.25" customHeight="1" x14ac:dyDescent="0.3">
      <c r="B94" s="32"/>
      <c r="C94" s="102" t="s">
        <v>109</v>
      </c>
      <c r="N94" s="244">
        <v>0</v>
      </c>
      <c r="O94" s="251"/>
      <c r="P94" s="251"/>
      <c r="Q94" s="251"/>
      <c r="R94" s="33"/>
      <c r="T94" s="109"/>
      <c r="U94" s="110" t="s">
        <v>37</v>
      </c>
    </row>
    <row r="95" spans="2:47" s="1" customFormat="1" ht="18" customHeight="1" x14ac:dyDescent="0.3">
      <c r="B95" s="32"/>
      <c r="R95" s="33"/>
    </row>
    <row r="96" spans="2:47" s="1" customFormat="1" ht="29.25" customHeight="1" x14ac:dyDescent="0.3">
      <c r="B96" s="32"/>
      <c r="C96" s="94" t="s">
        <v>90</v>
      </c>
      <c r="D96" s="95"/>
      <c r="E96" s="95"/>
      <c r="F96" s="95"/>
      <c r="G96" s="95"/>
      <c r="H96" s="95"/>
      <c r="I96" s="95"/>
      <c r="J96" s="95"/>
      <c r="K96" s="95"/>
      <c r="L96" s="204">
        <f>ROUND(SUM(N88+N94),2)</f>
        <v>0</v>
      </c>
      <c r="M96" s="204"/>
      <c r="N96" s="204"/>
      <c r="O96" s="204"/>
      <c r="P96" s="204"/>
      <c r="Q96" s="204"/>
      <c r="R96" s="33"/>
    </row>
    <row r="97" spans="2:27" s="1" customFormat="1" ht="6.95" customHeight="1" x14ac:dyDescent="0.3">
      <c r="B97" s="54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6"/>
    </row>
    <row r="101" spans="2:27" s="1" customFormat="1" ht="6.95" customHeight="1" x14ac:dyDescent="0.3">
      <c r="B101" s="57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9"/>
    </row>
    <row r="102" spans="2:27" s="1" customFormat="1" ht="36.950000000000003" customHeight="1" x14ac:dyDescent="0.3">
      <c r="B102" s="32"/>
      <c r="C102" s="197" t="s">
        <v>110</v>
      </c>
      <c r="D102" s="235"/>
      <c r="E102" s="235"/>
      <c r="F102" s="235"/>
      <c r="G102" s="235"/>
      <c r="H102" s="235"/>
      <c r="I102" s="235"/>
      <c r="J102" s="235"/>
      <c r="K102" s="235"/>
      <c r="L102" s="235"/>
      <c r="M102" s="235"/>
      <c r="N102" s="235"/>
      <c r="O102" s="235"/>
      <c r="P102" s="235"/>
      <c r="Q102" s="235"/>
      <c r="R102" s="33"/>
    </row>
    <row r="103" spans="2:27" s="1" customFormat="1" ht="6.95" customHeight="1" x14ac:dyDescent="0.3">
      <c r="B103" s="32"/>
      <c r="R103" s="33"/>
    </row>
    <row r="104" spans="2:27" s="1" customFormat="1" ht="30" customHeight="1" x14ac:dyDescent="0.3">
      <c r="B104" s="32"/>
      <c r="C104" s="29" t="s">
        <v>16</v>
      </c>
      <c r="F104" s="237" t="str">
        <f>F6</f>
        <v>Zníženie energetickej náročnosti spoločnosti Kovomont-PO, Výrobná hala č.1 + administratívna budova</v>
      </c>
      <c r="G104" s="238"/>
      <c r="H104" s="238"/>
      <c r="I104" s="238"/>
      <c r="J104" s="238"/>
      <c r="K104" s="238"/>
      <c r="L104" s="238"/>
      <c r="M104" s="238"/>
      <c r="N104" s="238"/>
      <c r="O104" s="238"/>
      <c r="P104" s="238"/>
      <c r="R104" s="33"/>
    </row>
    <row r="105" spans="2:27" s="1" customFormat="1" ht="36.950000000000003" customHeight="1" x14ac:dyDescent="0.3">
      <c r="B105" s="32"/>
      <c r="C105" s="63" t="s">
        <v>97</v>
      </c>
      <c r="F105" s="215" t="str">
        <f>F7</f>
        <v>01 - SO 102 - Hala 1 - Zateplenie obvodových stien</v>
      </c>
      <c r="G105" s="235"/>
      <c r="H105" s="235"/>
      <c r="I105" s="235"/>
      <c r="J105" s="235"/>
      <c r="K105" s="235"/>
      <c r="L105" s="235"/>
      <c r="M105" s="235"/>
      <c r="N105" s="235"/>
      <c r="O105" s="235"/>
      <c r="P105" s="235"/>
      <c r="R105" s="33"/>
    </row>
    <row r="106" spans="2:27" s="1" customFormat="1" ht="6.95" customHeight="1" x14ac:dyDescent="0.3">
      <c r="B106" s="32"/>
      <c r="R106" s="33"/>
    </row>
    <row r="107" spans="2:27" s="1" customFormat="1" ht="18" customHeight="1" x14ac:dyDescent="0.3">
      <c r="B107" s="32"/>
      <c r="C107" s="29" t="s">
        <v>20</v>
      </c>
      <c r="F107" s="27" t="str">
        <f>F9</f>
        <v>Prešov</v>
      </c>
      <c r="K107" s="29" t="s">
        <v>22</v>
      </c>
      <c r="M107" s="239">
        <f>IF(O9="","",O9)</f>
        <v>43896</v>
      </c>
      <c r="N107" s="239"/>
      <c r="O107" s="239"/>
      <c r="P107" s="239"/>
      <c r="R107" s="33"/>
    </row>
    <row r="108" spans="2:27" s="1" customFormat="1" ht="6.95" customHeight="1" x14ac:dyDescent="0.3">
      <c r="B108" s="32"/>
      <c r="R108" s="33"/>
    </row>
    <row r="109" spans="2:27" s="1" customFormat="1" ht="15" x14ac:dyDescent="0.3">
      <c r="B109" s="32"/>
      <c r="C109" s="29" t="s">
        <v>23</v>
      </c>
      <c r="F109" s="27" t="str">
        <f>E12</f>
        <v>Kovomont - PO s.r.o., Prešov</v>
      </c>
      <c r="K109" s="29" t="s">
        <v>29</v>
      </c>
      <c r="M109" s="199" t="str">
        <f>E18</f>
        <v>ing. M. Kovaľ, Prešov</v>
      </c>
      <c r="N109" s="199"/>
      <c r="O109" s="199"/>
      <c r="P109" s="199"/>
      <c r="Q109" s="199"/>
      <c r="R109" s="33"/>
    </row>
    <row r="110" spans="2:27" s="1" customFormat="1" ht="14.45" customHeight="1" x14ac:dyDescent="0.3">
      <c r="B110" s="32"/>
      <c r="C110" s="29" t="s">
        <v>27</v>
      </c>
      <c r="F110" s="27" t="str">
        <f>IF(E15="","",E15)</f>
        <v xml:space="preserve"> </v>
      </c>
      <c r="K110" s="29" t="s">
        <v>32</v>
      </c>
      <c r="M110" s="199" t="str">
        <f>E21</f>
        <v xml:space="preserve"> </v>
      </c>
      <c r="N110" s="199"/>
      <c r="O110" s="199"/>
      <c r="P110" s="199"/>
      <c r="Q110" s="199"/>
      <c r="R110" s="33"/>
    </row>
    <row r="111" spans="2:27" s="1" customFormat="1" ht="10.35" customHeight="1" x14ac:dyDescent="0.3">
      <c r="B111" s="32"/>
      <c r="R111" s="33"/>
    </row>
    <row r="112" spans="2:27" s="8" customFormat="1" ht="29.25" customHeight="1" x14ac:dyDescent="0.3">
      <c r="B112" s="111"/>
      <c r="C112" s="112" t="s">
        <v>111</v>
      </c>
      <c r="D112" s="113" t="s">
        <v>112</v>
      </c>
      <c r="E112" s="113" t="s">
        <v>55</v>
      </c>
      <c r="F112" s="252" t="s">
        <v>113</v>
      </c>
      <c r="G112" s="252"/>
      <c r="H112" s="252"/>
      <c r="I112" s="252"/>
      <c r="J112" s="113" t="s">
        <v>114</v>
      </c>
      <c r="K112" s="113" t="s">
        <v>115</v>
      </c>
      <c r="L112" s="252" t="s">
        <v>116</v>
      </c>
      <c r="M112" s="252"/>
      <c r="N112" s="252" t="s">
        <v>102</v>
      </c>
      <c r="O112" s="252"/>
      <c r="P112" s="252"/>
      <c r="Q112" s="253"/>
      <c r="R112" s="114"/>
      <c r="T112" s="68" t="s">
        <v>117</v>
      </c>
      <c r="U112" s="69" t="s">
        <v>37</v>
      </c>
      <c r="V112" s="69" t="s">
        <v>118</v>
      </c>
      <c r="W112" s="69" t="s">
        <v>119</v>
      </c>
      <c r="X112" s="69" t="s">
        <v>120</v>
      </c>
      <c r="Y112" s="69" t="s">
        <v>121</v>
      </c>
      <c r="Z112" s="69" t="s">
        <v>122</v>
      </c>
      <c r="AA112" s="70" t="s">
        <v>123</v>
      </c>
    </row>
    <row r="113" spans="2:65" s="1" customFormat="1" ht="29.25" customHeight="1" x14ac:dyDescent="0.35">
      <c r="B113" s="32"/>
      <c r="C113" s="72" t="s">
        <v>98</v>
      </c>
      <c r="N113" s="254">
        <f>BK113</f>
        <v>0</v>
      </c>
      <c r="O113" s="255"/>
      <c r="P113" s="255"/>
      <c r="Q113" s="255"/>
      <c r="R113" s="33"/>
      <c r="T113" s="71"/>
      <c r="U113" s="46"/>
      <c r="V113" s="46"/>
      <c r="W113" s="115">
        <f>W114</f>
        <v>836.96655179999993</v>
      </c>
      <c r="X113" s="46"/>
      <c r="Y113" s="115">
        <f>Y114</f>
        <v>40.590086209999996</v>
      </c>
      <c r="Z113" s="46"/>
      <c r="AA113" s="116">
        <f>AA114</f>
        <v>1.9615599999999997</v>
      </c>
      <c r="AT113" s="20" t="s">
        <v>72</v>
      </c>
      <c r="AU113" s="20" t="s">
        <v>104</v>
      </c>
      <c r="BK113" s="117">
        <f>BK114</f>
        <v>0</v>
      </c>
    </row>
    <row r="114" spans="2:65" s="9" customFormat="1" ht="37.35" customHeight="1" x14ac:dyDescent="0.35">
      <c r="B114" s="118"/>
      <c r="D114" s="119" t="s">
        <v>105</v>
      </c>
      <c r="E114" s="119"/>
      <c r="F114" s="119"/>
      <c r="G114" s="119"/>
      <c r="H114" s="119"/>
      <c r="I114" s="119"/>
      <c r="J114" s="119"/>
      <c r="K114" s="119"/>
      <c r="L114" s="119"/>
      <c r="M114" s="119"/>
      <c r="N114" s="256">
        <f>BK114</f>
        <v>0</v>
      </c>
      <c r="O114" s="245"/>
      <c r="P114" s="245"/>
      <c r="Q114" s="245"/>
      <c r="R114" s="120"/>
      <c r="T114" s="121"/>
      <c r="W114" s="122">
        <f>W115+W128+W143</f>
        <v>836.96655179999993</v>
      </c>
      <c r="Y114" s="122">
        <f>Y115+Y128+Y143</f>
        <v>40.590086209999996</v>
      </c>
      <c r="AA114" s="123">
        <f>AA115+AA128+AA143</f>
        <v>1.9615599999999997</v>
      </c>
      <c r="AR114" s="124" t="s">
        <v>79</v>
      </c>
      <c r="AT114" s="125" t="s">
        <v>72</v>
      </c>
      <c r="AU114" s="125" t="s">
        <v>73</v>
      </c>
      <c r="AY114" s="124" t="s">
        <v>124</v>
      </c>
      <c r="BK114" s="126">
        <f>BK115+BK128+BK143</f>
        <v>0</v>
      </c>
    </row>
    <row r="115" spans="2:65" s="9" customFormat="1" ht="19.899999999999999" customHeight="1" x14ac:dyDescent="0.3">
      <c r="B115" s="118"/>
      <c r="D115" s="127" t="s">
        <v>106</v>
      </c>
      <c r="E115" s="127"/>
      <c r="F115" s="127"/>
      <c r="G115" s="127"/>
      <c r="H115" s="127"/>
      <c r="I115" s="127"/>
      <c r="J115" s="127"/>
      <c r="K115" s="127"/>
      <c r="L115" s="127"/>
      <c r="M115" s="127"/>
      <c r="N115" s="257">
        <f>BK115</f>
        <v>0</v>
      </c>
      <c r="O115" s="258"/>
      <c r="P115" s="258"/>
      <c r="Q115" s="258"/>
      <c r="R115" s="120"/>
      <c r="T115" s="121"/>
      <c r="W115" s="122">
        <f>SUM(W116:W127)</f>
        <v>576.25198780000005</v>
      </c>
      <c r="Y115" s="122">
        <f>SUM(Y116:Y127)</f>
        <v>12.24093637</v>
      </c>
      <c r="AA115" s="123">
        <f>SUM(AA116:AA127)</f>
        <v>0</v>
      </c>
      <c r="AR115" s="124" t="s">
        <v>79</v>
      </c>
      <c r="AT115" s="125" t="s">
        <v>72</v>
      </c>
      <c r="AU115" s="125" t="s">
        <v>79</v>
      </c>
      <c r="AY115" s="124" t="s">
        <v>124</v>
      </c>
      <c r="BK115" s="126">
        <f>SUM(BK116:BK127)</f>
        <v>0</v>
      </c>
    </row>
    <row r="116" spans="2:65" s="1" customFormat="1" ht="25.5" customHeight="1" x14ac:dyDescent="0.3">
      <c r="B116" s="128"/>
      <c r="C116" s="129" t="s">
        <v>79</v>
      </c>
      <c r="D116" s="129" t="s">
        <v>125</v>
      </c>
      <c r="E116" s="130" t="s">
        <v>126</v>
      </c>
      <c r="F116" s="259" t="s">
        <v>127</v>
      </c>
      <c r="G116" s="259"/>
      <c r="H116" s="259"/>
      <c r="I116" s="259"/>
      <c r="J116" s="131" t="s">
        <v>128</v>
      </c>
      <c r="K116" s="132">
        <v>22.04</v>
      </c>
      <c r="L116" s="260"/>
      <c r="M116" s="260"/>
      <c r="N116" s="260">
        <f>ROUND(L116*K116,2)</f>
        <v>0</v>
      </c>
      <c r="O116" s="260"/>
      <c r="P116" s="260"/>
      <c r="Q116" s="260"/>
      <c r="R116" s="134"/>
      <c r="T116" s="135" t="s">
        <v>5</v>
      </c>
      <c r="U116" s="39" t="s">
        <v>40</v>
      </c>
      <c r="V116" s="136">
        <v>0.48087000000000002</v>
      </c>
      <c r="W116" s="136">
        <f>V116*K116</f>
        <v>10.5983748</v>
      </c>
      <c r="X116" s="136">
        <v>4.2500000000000003E-3</v>
      </c>
      <c r="Y116" s="136">
        <f>X116*K116</f>
        <v>9.3670000000000003E-2</v>
      </c>
      <c r="Z116" s="136">
        <v>0</v>
      </c>
      <c r="AA116" s="137">
        <f>Z116*K116</f>
        <v>0</v>
      </c>
      <c r="AR116" s="20" t="s">
        <v>129</v>
      </c>
      <c r="AT116" s="20" t="s">
        <v>125</v>
      </c>
      <c r="AU116" s="20" t="s">
        <v>130</v>
      </c>
      <c r="AY116" s="20" t="s">
        <v>124</v>
      </c>
      <c r="BE116" s="138">
        <f>IF(U116="základná",N116,0)</f>
        <v>0</v>
      </c>
      <c r="BF116" s="138">
        <f>IF(U116="znížená",N116,0)</f>
        <v>0</v>
      </c>
      <c r="BG116" s="138">
        <f>IF(U116="zákl. prenesená",N116,0)</f>
        <v>0</v>
      </c>
      <c r="BH116" s="138">
        <f>IF(U116="zníž. prenesená",N116,0)</f>
        <v>0</v>
      </c>
      <c r="BI116" s="138">
        <f>IF(U116="nulová",N116,0)</f>
        <v>0</v>
      </c>
      <c r="BJ116" s="20" t="s">
        <v>130</v>
      </c>
      <c r="BK116" s="138">
        <f>ROUND(L116*K116,2)</f>
        <v>0</v>
      </c>
      <c r="BL116" s="20" t="s">
        <v>129</v>
      </c>
      <c r="BM116" s="20" t="s">
        <v>131</v>
      </c>
    </row>
    <row r="117" spans="2:65" s="1" customFormat="1" ht="38.25" customHeight="1" x14ac:dyDescent="0.3">
      <c r="B117" s="128"/>
      <c r="C117" s="129" t="s">
        <v>130</v>
      </c>
      <c r="D117" s="129" t="s">
        <v>125</v>
      </c>
      <c r="E117" s="130" t="s">
        <v>132</v>
      </c>
      <c r="F117" s="259" t="s">
        <v>133</v>
      </c>
      <c r="G117" s="259"/>
      <c r="H117" s="259"/>
      <c r="I117" s="259"/>
      <c r="J117" s="131" t="s">
        <v>128</v>
      </c>
      <c r="K117" s="132">
        <v>400.303</v>
      </c>
      <c r="L117" s="260"/>
      <c r="M117" s="260"/>
      <c r="N117" s="260">
        <f>ROUND(L117*K117,2)</f>
        <v>0</v>
      </c>
      <c r="O117" s="260"/>
      <c r="P117" s="260"/>
      <c r="Q117" s="260"/>
      <c r="R117" s="134"/>
      <c r="T117" s="135" t="s">
        <v>5</v>
      </c>
      <c r="U117" s="39" t="s">
        <v>40</v>
      </c>
      <c r="V117" s="136">
        <v>0.40100000000000002</v>
      </c>
      <c r="W117" s="136">
        <f>V117*K117</f>
        <v>160.521503</v>
      </c>
      <c r="X117" s="136">
        <v>2.4499999999999999E-3</v>
      </c>
      <c r="Y117" s="136">
        <f>X117*K117</f>
        <v>0.98074234999999998</v>
      </c>
      <c r="Z117" s="136">
        <v>0</v>
      </c>
      <c r="AA117" s="137">
        <f>Z117*K117</f>
        <v>0</v>
      </c>
      <c r="AR117" s="20" t="s">
        <v>129</v>
      </c>
      <c r="AT117" s="20" t="s">
        <v>125</v>
      </c>
      <c r="AU117" s="20" t="s">
        <v>130</v>
      </c>
      <c r="AY117" s="20" t="s">
        <v>124</v>
      </c>
      <c r="BE117" s="138">
        <f>IF(U117="základná",N117,0)</f>
        <v>0</v>
      </c>
      <c r="BF117" s="138">
        <f>IF(U117="znížená",N117,0)</f>
        <v>0</v>
      </c>
      <c r="BG117" s="138">
        <f>IF(U117="zákl. prenesená",N117,0)</f>
        <v>0</v>
      </c>
      <c r="BH117" s="138">
        <f>IF(U117="zníž. prenesená",N117,0)</f>
        <v>0</v>
      </c>
      <c r="BI117" s="138">
        <f>IF(U117="nulová",N117,0)</f>
        <v>0</v>
      </c>
      <c r="BJ117" s="20" t="s">
        <v>130</v>
      </c>
      <c r="BK117" s="138">
        <f>ROUND(L117*K117,2)</f>
        <v>0</v>
      </c>
      <c r="BL117" s="20" t="s">
        <v>129</v>
      </c>
      <c r="BM117" s="20" t="s">
        <v>134</v>
      </c>
    </row>
    <row r="118" spans="2:65" s="10" customFormat="1" ht="16.5" customHeight="1" x14ac:dyDescent="0.3">
      <c r="B118" s="139"/>
      <c r="E118" s="140" t="s">
        <v>5</v>
      </c>
      <c r="F118" s="261" t="s">
        <v>135</v>
      </c>
      <c r="G118" s="262"/>
      <c r="H118" s="262"/>
      <c r="I118" s="262"/>
      <c r="K118" s="141">
        <v>400.303</v>
      </c>
      <c r="R118" s="142"/>
      <c r="T118" s="143"/>
      <c r="AA118" s="144"/>
      <c r="AT118" s="140" t="s">
        <v>136</v>
      </c>
      <c r="AU118" s="140" t="s">
        <v>130</v>
      </c>
      <c r="AV118" s="10" t="s">
        <v>130</v>
      </c>
      <c r="AW118" s="10" t="s">
        <v>31</v>
      </c>
      <c r="AX118" s="10" t="s">
        <v>79</v>
      </c>
      <c r="AY118" s="140" t="s">
        <v>124</v>
      </c>
    </row>
    <row r="119" spans="2:65" s="1" customFormat="1" ht="38.25" customHeight="1" x14ac:dyDescent="0.3">
      <c r="B119" s="128"/>
      <c r="C119" s="129" t="s">
        <v>137</v>
      </c>
      <c r="D119" s="129" t="s">
        <v>125</v>
      </c>
      <c r="E119" s="130" t="s">
        <v>138</v>
      </c>
      <c r="F119" s="259" t="s">
        <v>139</v>
      </c>
      <c r="G119" s="259"/>
      <c r="H119" s="259"/>
      <c r="I119" s="259"/>
      <c r="J119" s="131" t="s">
        <v>128</v>
      </c>
      <c r="K119" s="132">
        <v>352.24</v>
      </c>
      <c r="L119" s="260"/>
      <c r="M119" s="260"/>
      <c r="N119" s="260">
        <f>ROUND(L119*K119,2)</f>
        <v>0</v>
      </c>
      <c r="O119" s="260"/>
      <c r="P119" s="260"/>
      <c r="Q119" s="260"/>
      <c r="R119" s="134"/>
      <c r="T119" s="135" t="s">
        <v>5</v>
      </c>
      <c r="U119" s="39" t="s">
        <v>40</v>
      </c>
      <c r="V119" s="136">
        <v>0.91900000000000004</v>
      </c>
      <c r="W119" s="136">
        <f>V119*K119</f>
        <v>323.70856000000003</v>
      </c>
      <c r="X119" s="136">
        <v>2.8060000000000002E-2</v>
      </c>
      <c r="Y119" s="136">
        <f>X119*K119</f>
        <v>9.8838544000000006</v>
      </c>
      <c r="Z119" s="136">
        <v>0</v>
      </c>
      <c r="AA119" s="137">
        <f>Z119*K119</f>
        <v>0</v>
      </c>
      <c r="AR119" s="20" t="s">
        <v>129</v>
      </c>
      <c r="AT119" s="20" t="s">
        <v>125</v>
      </c>
      <c r="AU119" s="20" t="s">
        <v>130</v>
      </c>
      <c r="AY119" s="20" t="s">
        <v>124</v>
      </c>
      <c r="BE119" s="138">
        <f>IF(U119="základná",N119,0)</f>
        <v>0</v>
      </c>
      <c r="BF119" s="138">
        <f>IF(U119="znížená",N119,0)</f>
        <v>0</v>
      </c>
      <c r="BG119" s="138">
        <f>IF(U119="zákl. prenesená",N119,0)</f>
        <v>0</v>
      </c>
      <c r="BH119" s="138">
        <f>IF(U119="zníž. prenesená",N119,0)</f>
        <v>0</v>
      </c>
      <c r="BI119" s="138">
        <f>IF(U119="nulová",N119,0)</f>
        <v>0</v>
      </c>
      <c r="BJ119" s="20" t="s">
        <v>130</v>
      </c>
      <c r="BK119" s="138">
        <f>ROUND(L119*K119,2)</f>
        <v>0</v>
      </c>
      <c r="BL119" s="20" t="s">
        <v>129</v>
      </c>
      <c r="BM119" s="20" t="s">
        <v>140</v>
      </c>
    </row>
    <row r="120" spans="2:65" s="11" customFormat="1" ht="16.5" customHeight="1" x14ac:dyDescent="0.3">
      <c r="B120" s="145"/>
      <c r="E120" s="146" t="s">
        <v>5</v>
      </c>
      <c r="F120" s="249" t="s">
        <v>141</v>
      </c>
      <c r="G120" s="250"/>
      <c r="H120" s="250"/>
      <c r="I120" s="250"/>
      <c r="K120" s="146" t="s">
        <v>5</v>
      </c>
      <c r="R120" s="147"/>
      <c r="T120" s="148"/>
      <c r="AA120" s="149"/>
      <c r="AT120" s="146" t="s">
        <v>136</v>
      </c>
      <c r="AU120" s="146" t="s">
        <v>130</v>
      </c>
      <c r="AV120" s="11" t="s">
        <v>79</v>
      </c>
      <c r="AW120" s="11" t="s">
        <v>31</v>
      </c>
      <c r="AX120" s="11" t="s">
        <v>73</v>
      </c>
      <c r="AY120" s="146" t="s">
        <v>124</v>
      </c>
    </row>
    <row r="121" spans="2:65" s="10" customFormat="1" ht="16.5" customHeight="1" x14ac:dyDescent="0.3">
      <c r="B121" s="139"/>
      <c r="E121" s="140" t="s">
        <v>5</v>
      </c>
      <c r="F121" s="263" t="s">
        <v>142</v>
      </c>
      <c r="G121" s="264"/>
      <c r="H121" s="264"/>
      <c r="I121" s="264"/>
      <c r="K121" s="141">
        <v>352.24</v>
      </c>
      <c r="R121" s="142"/>
      <c r="T121" s="143"/>
      <c r="AA121" s="144"/>
      <c r="AT121" s="140" t="s">
        <v>136</v>
      </c>
      <c r="AU121" s="140" t="s">
        <v>130</v>
      </c>
      <c r="AV121" s="10" t="s">
        <v>130</v>
      </c>
      <c r="AW121" s="10" t="s">
        <v>31</v>
      </c>
      <c r="AX121" s="10" t="s">
        <v>79</v>
      </c>
      <c r="AY121" s="140" t="s">
        <v>124</v>
      </c>
    </row>
    <row r="122" spans="2:65" s="1" customFormat="1" ht="38.25" customHeight="1" x14ac:dyDescent="0.3">
      <c r="B122" s="128"/>
      <c r="C122" s="129" t="s">
        <v>129</v>
      </c>
      <c r="D122" s="129" t="s">
        <v>125</v>
      </c>
      <c r="E122" s="130" t="s">
        <v>143</v>
      </c>
      <c r="F122" s="259" t="s">
        <v>144</v>
      </c>
      <c r="G122" s="259"/>
      <c r="H122" s="259"/>
      <c r="I122" s="259"/>
      <c r="J122" s="131" t="s">
        <v>128</v>
      </c>
      <c r="K122" s="132">
        <v>48.063000000000002</v>
      </c>
      <c r="L122" s="260"/>
      <c r="M122" s="260"/>
      <c r="N122" s="260">
        <f>ROUND(L122*K122,2)</f>
        <v>0</v>
      </c>
      <c r="O122" s="260"/>
      <c r="P122" s="260"/>
      <c r="Q122" s="260"/>
      <c r="R122" s="134"/>
      <c r="T122" s="135" t="s">
        <v>5</v>
      </c>
      <c r="U122" s="39" t="s">
        <v>40</v>
      </c>
      <c r="V122" s="136">
        <v>1.33</v>
      </c>
      <c r="W122" s="136">
        <f>V122*K122</f>
        <v>63.923790000000004</v>
      </c>
      <c r="X122" s="136">
        <v>1.9740000000000001E-2</v>
      </c>
      <c r="Y122" s="136">
        <f>X122*K122</f>
        <v>0.94876362000000003</v>
      </c>
      <c r="Z122" s="136">
        <v>0</v>
      </c>
      <c r="AA122" s="137">
        <f>Z122*K122</f>
        <v>0</v>
      </c>
      <c r="AR122" s="20" t="s">
        <v>129</v>
      </c>
      <c r="AT122" s="20" t="s">
        <v>125</v>
      </c>
      <c r="AU122" s="20" t="s">
        <v>130</v>
      </c>
      <c r="AY122" s="20" t="s">
        <v>124</v>
      </c>
      <c r="BE122" s="138">
        <f>IF(U122="základná",N122,0)</f>
        <v>0</v>
      </c>
      <c r="BF122" s="138">
        <f>IF(U122="znížená",N122,0)</f>
        <v>0</v>
      </c>
      <c r="BG122" s="138">
        <f>IF(U122="zákl. prenesená",N122,0)</f>
        <v>0</v>
      </c>
      <c r="BH122" s="138">
        <f>IF(U122="zníž. prenesená",N122,0)</f>
        <v>0</v>
      </c>
      <c r="BI122" s="138">
        <f>IF(U122="nulová",N122,0)</f>
        <v>0</v>
      </c>
      <c r="BJ122" s="20" t="s">
        <v>130</v>
      </c>
      <c r="BK122" s="138">
        <f>ROUND(L122*K122,2)</f>
        <v>0</v>
      </c>
      <c r="BL122" s="20" t="s">
        <v>129</v>
      </c>
      <c r="BM122" s="20" t="s">
        <v>145</v>
      </c>
    </row>
    <row r="123" spans="2:65" s="11" customFormat="1" ht="16.5" customHeight="1" x14ac:dyDescent="0.3">
      <c r="B123" s="145"/>
      <c r="E123" s="146" t="s">
        <v>5</v>
      </c>
      <c r="F123" s="249" t="s">
        <v>146</v>
      </c>
      <c r="G123" s="250"/>
      <c r="H123" s="250"/>
      <c r="I123" s="250"/>
      <c r="K123" s="146" t="s">
        <v>5</v>
      </c>
      <c r="R123" s="147"/>
      <c r="T123" s="148"/>
      <c r="AA123" s="149"/>
      <c r="AT123" s="146" t="s">
        <v>136</v>
      </c>
      <c r="AU123" s="146" t="s">
        <v>130</v>
      </c>
      <c r="AV123" s="11" t="s">
        <v>79</v>
      </c>
      <c r="AW123" s="11" t="s">
        <v>31</v>
      </c>
      <c r="AX123" s="11" t="s">
        <v>73</v>
      </c>
      <c r="AY123" s="146" t="s">
        <v>124</v>
      </c>
    </row>
    <row r="124" spans="2:65" s="10" customFormat="1" ht="16.5" customHeight="1" x14ac:dyDescent="0.3">
      <c r="B124" s="139"/>
      <c r="E124" s="140" t="s">
        <v>5</v>
      </c>
      <c r="F124" s="263" t="s">
        <v>147</v>
      </c>
      <c r="G124" s="264"/>
      <c r="H124" s="264"/>
      <c r="I124" s="264"/>
      <c r="K124" s="141">
        <v>48.063000000000002</v>
      </c>
      <c r="R124" s="142"/>
      <c r="T124" s="143"/>
      <c r="AA124" s="144"/>
      <c r="AT124" s="140" t="s">
        <v>136</v>
      </c>
      <c r="AU124" s="140" t="s">
        <v>130</v>
      </c>
      <c r="AV124" s="10" t="s">
        <v>130</v>
      </c>
      <c r="AW124" s="10" t="s">
        <v>31</v>
      </c>
      <c r="AX124" s="10" t="s">
        <v>79</v>
      </c>
      <c r="AY124" s="140" t="s">
        <v>124</v>
      </c>
    </row>
    <row r="125" spans="2:65" s="1" customFormat="1" ht="38.25" customHeight="1" x14ac:dyDescent="0.3">
      <c r="B125" s="128"/>
      <c r="C125" s="129" t="s">
        <v>148</v>
      </c>
      <c r="D125" s="129" t="s">
        <v>125</v>
      </c>
      <c r="E125" s="130" t="s">
        <v>149</v>
      </c>
      <c r="F125" s="259" t="s">
        <v>150</v>
      </c>
      <c r="G125" s="259"/>
      <c r="H125" s="259"/>
      <c r="I125" s="259"/>
      <c r="J125" s="131" t="s">
        <v>128</v>
      </c>
      <c r="K125" s="132">
        <v>22.04</v>
      </c>
      <c r="L125" s="260"/>
      <c r="M125" s="260"/>
      <c r="N125" s="260">
        <f>ROUND(L125*K125,2)</f>
        <v>0</v>
      </c>
      <c r="O125" s="260"/>
      <c r="P125" s="260"/>
      <c r="Q125" s="260"/>
      <c r="R125" s="134"/>
      <c r="T125" s="135" t="s">
        <v>5</v>
      </c>
      <c r="U125" s="39" t="s">
        <v>40</v>
      </c>
      <c r="V125" s="136">
        <v>0.79400000000000004</v>
      </c>
      <c r="W125" s="136">
        <f>V125*K125</f>
        <v>17.499759999999998</v>
      </c>
      <c r="X125" s="136">
        <v>1.515E-2</v>
      </c>
      <c r="Y125" s="136">
        <f>X125*K125</f>
        <v>0.33390599999999998</v>
      </c>
      <c r="Z125" s="136">
        <v>0</v>
      </c>
      <c r="AA125" s="137">
        <f>Z125*K125</f>
        <v>0</v>
      </c>
      <c r="AR125" s="20" t="s">
        <v>129</v>
      </c>
      <c r="AT125" s="20" t="s">
        <v>125</v>
      </c>
      <c r="AU125" s="20" t="s">
        <v>130</v>
      </c>
      <c r="AY125" s="20" t="s">
        <v>124</v>
      </c>
      <c r="BE125" s="138">
        <f>IF(U125="základná",N125,0)</f>
        <v>0</v>
      </c>
      <c r="BF125" s="138">
        <f>IF(U125="znížená",N125,0)</f>
        <v>0</v>
      </c>
      <c r="BG125" s="138">
        <f>IF(U125="zákl. prenesená",N125,0)</f>
        <v>0</v>
      </c>
      <c r="BH125" s="138">
        <f>IF(U125="zníž. prenesená",N125,0)</f>
        <v>0</v>
      </c>
      <c r="BI125" s="138">
        <f>IF(U125="nulová",N125,0)</f>
        <v>0</v>
      </c>
      <c r="BJ125" s="20" t="s">
        <v>130</v>
      </c>
      <c r="BK125" s="138">
        <f>ROUND(L125*K125,2)</f>
        <v>0</v>
      </c>
      <c r="BL125" s="20" t="s">
        <v>129</v>
      </c>
      <c r="BM125" s="20" t="s">
        <v>151</v>
      </c>
    </row>
    <row r="126" spans="2:65" s="11" customFormat="1" ht="16.5" customHeight="1" x14ac:dyDescent="0.3">
      <c r="B126" s="145"/>
      <c r="E126" s="146" t="s">
        <v>5</v>
      </c>
      <c r="F126" s="249" t="s">
        <v>152</v>
      </c>
      <c r="G126" s="250"/>
      <c r="H126" s="250"/>
      <c r="I126" s="250"/>
      <c r="K126" s="146" t="s">
        <v>5</v>
      </c>
      <c r="R126" s="147"/>
      <c r="T126" s="148"/>
      <c r="AA126" s="149"/>
      <c r="AT126" s="146" t="s">
        <v>136</v>
      </c>
      <c r="AU126" s="146" t="s">
        <v>130</v>
      </c>
      <c r="AV126" s="11" t="s">
        <v>79</v>
      </c>
      <c r="AW126" s="11" t="s">
        <v>31</v>
      </c>
      <c r="AX126" s="11" t="s">
        <v>73</v>
      </c>
      <c r="AY126" s="146" t="s">
        <v>124</v>
      </c>
    </row>
    <row r="127" spans="2:65" s="10" customFormat="1" ht="16.5" customHeight="1" x14ac:dyDescent="0.3">
      <c r="B127" s="139"/>
      <c r="E127" s="140" t="s">
        <v>5</v>
      </c>
      <c r="F127" s="263" t="s">
        <v>153</v>
      </c>
      <c r="G127" s="264"/>
      <c r="H127" s="264"/>
      <c r="I127" s="264"/>
      <c r="K127" s="141">
        <v>22.04</v>
      </c>
      <c r="R127" s="142"/>
      <c r="T127" s="143"/>
      <c r="AA127" s="144"/>
      <c r="AT127" s="140" t="s">
        <v>136</v>
      </c>
      <c r="AU127" s="140" t="s">
        <v>130</v>
      </c>
      <c r="AV127" s="10" t="s">
        <v>130</v>
      </c>
      <c r="AW127" s="10" t="s">
        <v>31</v>
      </c>
      <c r="AX127" s="10" t="s">
        <v>79</v>
      </c>
      <c r="AY127" s="140" t="s">
        <v>124</v>
      </c>
    </row>
    <row r="128" spans="2:65" s="9" customFormat="1" ht="29.85" customHeight="1" x14ac:dyDescent="0.3">
      <c r="B128" s="118"/>
      <c r="D128" s="127" t="s">
        <v>107</v>
      </c>
      <c r="E128" s="127"/>
      <c r="F128" s="127"/>
      <c r="G128" s="127"/>
      <c r="H128" s="127"/>
      <c r="I128" s="127"/>
      <c r="J128" s="127"/>
      <c r="K128" s="127"/>
      <c r="L128" s="127"/>
      <c r="M128" s="127"/>
      <c r="N128" s="257">
        <f>BK128</f>
        <v>0</v>
      </c>
      <c r="O128" s="258"/>
      <c r="P128" s="258"/>
      <c r="Q128" s="258"/>
      <c r="R128" s="120"/>
      <c r="T128" s="121"/>
      <c r="W128" s="122">
        <f>SUM(W129:W142)</f>
        <v>160.74139399999996</v>
      </c>
      <c r="Y128" s="122">
        <f>SUM(Y129:Y142)</f>
        <v>28.349149839999999</v>
      </c>
      <c r="AA128" s="123">
        <f>SUM(AA129:AA142)</f>
        <v>1.9615599999999997</v>
      </c>
      <c r="AR128" s="124" t="s">
        <v>79</v>
      </c>
      <c r="AT128" s="125" t="s">
        <v>72</v>
      </c>
      <c r="AU128" s="125" t="s">
        <v>79</v>
      </c>
      <c r="AY128" s="124" t="s">
        <v>124</v>
      </c>
      <c r="BK128" s="126">
        <f>SUM(BK129:BK142)</f>
        <v>0</v>
      </c>
    </row>
    <row r="129" spans="2:65" s="1" customFormat="1" ht="38.25" customHeight="1" x14ac:dyDescent="0.3">
      <c r="B129" s="128"/>
      <c r="C129" s="129" t="s">
        <v>154</v>
      </c>
      <c r="D129" s="129" t="s">
        <v>125</v>
      </c>
      <c r="E129" s="130" t="s">
        <v>155</v>
      </c>
      <c r="F129" s="259" t="s">
        <v>156</v>
      </c>
      <c r="G129" s="259"/>
      <c r="H129" s="259"/>
      <c r="I129" s="259"/>
      <c r="J129" s="131" t="s">
        <v>128</v>
      </c>
      <c r="K129" s="132">
        <v>551.11099999999999</v>
      </c>
      <c r="L129" s="260"/>
      <c r="M129" s="260"/>
      <c r="N129" s="260">
        <f>ROUND(L129*K129,2)</f>
        <v>0</v>
      </c>
      <c r="O129" s="260"/>
      <c r="P129" s="260"/>
      <c r="Q129" s="260"/>
      <c r="R129" s="134"/>
      <c r="T129" s="135" t="s">
        <v>5</v>
      </c>
      <c r="U129" s="39" t="s">
        <v>40</v>
      </c>
      <c r="V129" s="136">
        <v>0.14599999999999999</v>
      </c>
      <c r="W129" s="136">
        <f>V129*K129</f>
        <v>80.462205999999995</v>
      </c>
      <c r="X129" s="136">
        <v>2.572E-2</v>
      </c>
      <c r="Y129" s="136">
        <f>X129*K129</f>
        <v>14.17457492</v>
      </c>
      <c r="Z129" s="136">
        <v>0</v>
      </c>
      <c r="AA129" s="137">
        <f>Z129*K129</f>
        <v>0</v>
      </c>
      <c r="AR129" s="20" t="s">
        <v>129</v>
      </c>
      <c r="AT129" s="20" t="s">
        <v>125</v>
      </c>
      <c r="AU129" s="20" t="s">
        <v>130</v>
      </c>
      <c r="AY129" s="20" t="s">
        <v>124</v>
      </c>
      <c r="BE129" s="138">
        <f>IF(U129="základná",N129,0)</f>
        <v>0</v>
      </c>
      <c r="BF129" s="138">
        <f>IF(U129="znížená",N129,0)</f>
        <v>0</v>
      </c>
      <c r="BG129" s="138">
        <f>IF(U129="zákl. prenesená",N129,0)</f>
        <v>0</v>
      </c>
      <c r="BH129" s="138">
        <f>IF(U129="zníž. prenesená",N129,0)</f>
        <v>0</v>
      </c>
      <c r="BI129" s="138">
        <f>IF(U129="nulová",N129,0)</f>
        <v>0</v>
      </c>
      <c r="BJ129" s="20" t="s">
        <v>130</v>
      </c>
      <c r="BK129" s="138">
        <f>ROUND(L129*K129,2)</f>
        <v>0</v>
      </c>
      <c r="BL129" s="20" t="s">
        <v>129</v>
      </c>
      <c r="BM129" s="20" t="s">
        <v>157</v>
      </c>
    </row>
    <row r="130" spans="2:65" s="11" customFormat="1" ht="16.5" customHeight="1" x14ac:dyDescent="0.3">
      <c r="B130" s="145"/>
      <c r="E130" s="146" t="s">
        <v>5</v>
      </c>
      <c r="F130" s="249" t="s">
        <v>158</v>
      </c>
      <c r="G130" s="250"/>
      <c r="H130" s="250"/>
      <c r="I130" s="250"/>
      <c r="K130" s="146" t="s">
        <v>5</v>
      </c>
      <c r="R130" s="147"/>
      <c r="T130" s="148"/>
      <c r="AA130" s="149"/>
      <c r="AT130" s="146" t="s">
        <v>136</v>
      </c>
      <c r="AU130" s="146" t="s">
        <v>130</v>
      </c>
      <c r="AV130" s="11" t="s">
        <v>79</v>
      </c>
      <c r="AW130" s="11" t="s">
        <v>31</v>
      </c>
      <c r="AX130" s="11" t="s">
        <v>73</v>
      </c>
      <c r="AY130" s="146" t="s">
        <v>124</v>
      </c>
    </row>
    <row r="131" spans="2:65" s="10" customFormat="1" ht="16.5" customHeight="1" x14ac:dyDescent="0.3">
      <c r="B131" s="139"/>
      <c r="E131" s="140" t="s">
        <v>5</v>
      </c>
      <c r="F131" s="263" t="s">
        <v>159</v>
      </c>
      <c r="G131" s="264"/>
      <c r="H131" s="264"/>
      <c r="I131" s="264"/>
      <c r="K131" s="141">
        <v>126.44799999999999</v>
      </c>
      <c r="R131" s="142"/>
      <c r="T131" s="143"/>
      <c r="AA131" s="144"/>
      <c r="AT131" s="140" t="s">
        <v>136</v>
      </c>
      <c r="AU131" s="140" t="s">
        <v>130</v>
      </c>
      <c r="AV131" s="10" t="s">
        <v>130</v>
      </c>
      <c r="AW131" s="10" t="s">
        <v>31</v>
      </c>
      <c r="AX131" s="10" t="s">
        <v>73</v>
      </c>
      <c r="AY131" s="140" t="s">
        <v>124</v>
      </c>
    </row>
    <row r="132" spans="2:65" s="10" customFormat="1" ht="16.5" customHeight="1" x14ac:dyDescent="0.3">
      <c r="B132" s="139"/>
      <c r="E132" s="140" t="s">
        <v>5</v>
      </c>
      <c r="F132" s="263" t="s">
        <v>160</v>
      </c>
      <c r="G132" s="264"/>
      <c r="H132" s="264"/>
      <c r="I132" s="264"/>
      <c r="K132" s="141">
        <v>41.511000000000003</v>
      </c>
      <c r="R132" s="142"/>
      <c r="T132" s="143"/>
      <c r="AA132" s="144"/>
      <c r="AT132" s="140" t="s">
        <v>136</v>
      </c>
      <c r="AU132" s="140" t="s">
        <v>130</v>
      </c>
      <c r="AV132" s="10" t="s">
        <v>130</v>
      </c>
      <c r="AW132" s="10" t="s">
        <v>31</v>
      </c>
      <c r="AX132" s="10" t="s">
        <v>73</v>
      </c>
      <c r="AY132" s="140" t="s">
        <v>124</v>
      </c>
    </row>
    <row r="133" spans="2:65" s="10" customFormat="1" ht="16.5" customHeight="1" x14ac:dyDescent="0.3">
      <c r="B133" s="139"/>
      <c r="E133" s="140" t="s">
        <v>5</v>
      </c>
      <c r="F133" s="263" t="s">
        <v>161</v>
      </c>
      <c r="G133" s="264"/>
      <c r="H133" s="264"/>
      <c r="I133" s="264"/>
      <c r="K133" s="141">
        <v>383.15199999999999</v>
      </c>
      <c r="R133" s="142"/>
      <c r="T133" s="143"/>
      <c r="AA133" s="144"/>
      <c r="AT133" s="140" t="s">
        <v>136</v>
      </c>
      <c r="AU133" s="140" t="s">
        <v>130</v>
      </c>
      <c r="AV133" s="10" t="s">
        <v>130</v>
      </c>
      <c r="AW133" s="10" t="s">
        <v>31</v>
      </c>
      <c r="AX133" s="10" t="s">
        <v>73</v>
      </c>
      <c r="AY133" s="140" t="s">
        <v>124</v>
      </c>
    </row>
    <row r="134" spans="2:65" s="12" customFormat="1" ht="16.5" customHeight="1" x14ac:dyDescent="0.3">
      <c r="B134" s="150"/>
      <c r="E134" s="151" t="s">
        <v>5</v>
      </c>
      <c r="F134" s="267" t="s">
        <v>162</v>
      </c>
      <c r="G134" s="268"/>
      <c r="H134" s="268"/>
      <c r="I134" s="268"/>
      <c r="K134" s="152">
        <v>551.11099999999999</v>
      </c>
      <c r="R134" s="153"/>
      <c r="T134" s="154"/>
      <c r="AA134" s="155"/>
      <c r="AT134" s="151" t="s">
        <v>136</v>
      </c>
      <c r="AU134" s="151" t="s">
        <v>130</v>
      </c>
      <c r="AV134" s="12" t="s">
        <v>129</v>
      </c>
      <c r="AW134" s="12" t="s">
        <v>31</v>
      </c>
      <c r="AX134" s="12" t="s">
        <v>79</v>
      </c>
      <c r="AY134" s="151" t="s">
        <v>124</v>
      </c>
    </row>
    <row r="135" spans="2:65" s="1" customFormat="1" ht="51" customHeight="1" x14ac:dyDescent="0.3">
      <c r="B135" s="128"/>
      <c r="C135" s="129" t="s">
        <v>163</v>
      </c>
      <c r="D135" s="129" t="s">
        <v>125</v>
      </c>
      <c r="E135" s="130" t="s">
        <v>164</v>
      </c>
      <c r="F135" s="259" t="s">
        <v>165</v>
      </c>
      <c r="G135" s="259"/>
      <c r="H135" s="259"/>
      <c r="I135" s="259"/>
      <c r="J135" s="131" t="s">
        <v>128</v>
      </c>
      <c r="K135" s="132">
        <v>1653.3330000000001</v>
      </c>
      <c r="L135" s="260"/>
      <c r="M135" s="260"/>
      <c r="N135" s="260">
        <f t="shared" ref="N135:N142" si="0">ROUND(L135*K135,2)</f>
        <v>0</v>
      </c>
      <c r="O135" s="260"/>
      <c r="P135" s="260"/>
      <c r="Q135" s="260"/>
      <c r="R135" s="134"/>
      <c r="T135" s="135" t="s">
        <v>5</v>
      </c>
      <c r="U135" s="39" t="s">
        <v>40</v>
      </c>
      <c r="V135" s="136">
        <v>6.0000000000000001E-3</v>
      </c>
      <c r="W135" s="136">
        <f t="shared" ref="W135:W142" si="1">V135*K135</f>
        <v>9.9199980000000014</v>
      </c>
      <c r="X135" s="136">
        <v>0</v>
      </c>
      <c r="Y135" s="136">
        <f t="shared" ref="Y135:Y142" si="2">X135*K135</f>
        <v>0</v>
      </c>
      <c r="Z135" s="136">
        <v>0</v>
      </c>
      <c r="AA135" s="137">
        <f t="shared" ref="AA135:AA142" si="3">Z135*K135</f>
        <v>0</v>
      </c>
      <c r="AR135" s="20" t="s">
        <v>129</v>
      </c>
      <c r="AT135" s="20" t="s">
        <v>125</v>
      </c>
      <c r="AU135" s="20" t="s">
        <v>130</v>
      </c>
      <c r="AY135" s="20" t="s">
        <v>124</v>
      </c>
      <c r="BE135" s="138">
        <f t="shared" ref="BE135:BE142" si="4">IF(U135="základná",N135,0)</f>
        <v>0</v>
      </c>
      <c r="BF135" s="138">
        <f t="shared" ref="BF135:BF142" si="5">IF(U135="znížená",N135,0)</f>
        <v>0</v>
      </c>
      <c r="BG135" s="138">
        <f t="shared" ref="BG135:BG142" si="6">IF(U135="zákl. prenesená",N135,0)</f>
        <v>0</v>
      </c>
      <c r="BH135" s="138">
        <f t="shared" ref="BH135:BH142" si="7">IF(U135="zníž. prenesená",N135,0)</f>
        <v>0</v>
      </c>
      <c r="BI135" s="138">
        <f t="shared" ref="BI135:BI142" si="8">IF(U135="nulová",N135,0)</f>
        <v>0</v>
      </c>
      <c r="BJ135" s="20" t="s">
        <v>130</v>
      </c>
      <c r="BK135" s="138">
        <f t="shared" ref="BK135:BK142" si="9">ROUND(L135*K135,2)</f>
        <v>0</v>
      </c>
      <c r="BL135" s="20" t="s">
        <v>129</v>
      </c>
      <c r="BM135" s="20" t="s">
        <v>166</v>
      </c>
    </row>
    <row r="136" spans="2:65" s="1" customFormat="1" ht="38.25" customHeight="1" x14ac:dyDescent="0.3">
      <c r="B136" s="128"/>
      <c r="C136" s="129" t="s">
        <v>167</v>
      </c>
      <c r="D136" s="129" t="s">
        <v>125</v>
      </c>
      <c r="E136" s="130" t="s">
        <v>168</v>
      </c>
      <c r="F136" s="259" t="s">
        <v>169</v>
      </c>
      <c r="G136" s="259"/>
      <c r="H136" s="259"/>
      <c r="I136" s="259"/>
      <c r="J136" s="131" t="s">
        <v>128</v>
      </c>
      <c r="K136" s="132">
        <v>551.11099999999999</v>
      </c>
      <c r="L136" s="260"/>
      <c r="M136" s="260"/>
      <c r="N136" s="260">
        <f t="shared" si="0"/>
        <v>0</v>
      </c>
      <c r="O136" s="260"/>
      <c r="P136" s="260"/>
      <c r="Q136" s="260"/>
      <c r="R136" s="134"/>
      <c r="T136" s="135" t="s">
        <v>5</v>
      </c>
      <c r="U136" s="39" t="s">
        <v>40</v>
      </c>
      <c r="V136" s="136">
        <v>0.104</v>
      </c>
      <c r="W136" s="136">
        <f t="shared" si="1"/>
        <v>57.315543999999996</v>
      </c>
      <c r="X136" s="136">
        <v>2.572E-2</v>
      </c>
      <c r="Y136" s="136">
        <f t="shared" si="2"/>
        <v>14.17457492</v>
      </c>
      <c r="Z136" s="136">
        <v>0</v>
      </c>
      <c r="AA136" s="137">
        <f t="shared" si="3"/>
        <v>0</v>
      </c>
      <c r="AR136" s="20" t="s">
        <v>129</v>
      </c>
      <c r="AT136" s="20" t="s">
        <v>125</v>
      </c>
      <c r="AU136" s="20" t="s">
        <v>130</v>
      </c>
      <c r="AY136" s="20" t="s">
        <v>124</v>
      </c>
      <c r="BE136" s="138">
        <f t="shared" si="4"/>
        <v>0</v>
      </c>
      <c r="BF136" s="138">
        <f t="shared" si="5"/>
        <v>0</v>
      </c>
      <c r="BG136" s="138">
        <f t="shared" si="6"/>
        <v>0</v>
      </c>
      <c r="BH136" s="138">
        <f t="shared" si="7"/>
        <v>0</v>
      </c>
      <c r="BI136" s="138">
        <f t="shared" si="8"/>
        <v>0</v>
      </c>
      <c r="BJ136" s="20" t="s">
        <v>130</v>
      </c>
      <c r="BK136" s="138">
        <f t="shared" si="9"/>
        <v>0</v>
      </c>
      <c r="BL136" s="20" t="s">
        <v>129</v>
      </c>
      <c r="BM136" s="20" t="s">
        <v>170</v>
      </c>
    </row>
    <row r="137" spans="2:65" s="1" customFormat="1" ht="25.5" customHeight="1" x14ac:dyDescent="0.3">
      <c r="B137" s="128"/>
      <c r="C137" s="129" t="s">
        <v>171</v>
      </c>
      <c r="D137" s="129" t="s">
        <v>125</v>
      </c>
      <c r="E137" s="130" t="s">
        <v>172</v>
      </c>
      <c r="F137" s="259" t="s">
        <v>173</v>
      </c>
      <c r="G137" s="259"/>
      <c r="H137" s="259"/>
      <c r="I137" s="259"/>
      <c r="J137" s="131" t="s">
        <v>128</v>
      </c>
      <c r="K137" s="132">
        <v>22.04</v>
      </c>
      <c r="L137" s="260"/>
      <c r="M137" s="260"/>
      <c r="N137" s="260">
        <f t="shared" si="0"/>
        <v>0</v>
      </c>
      <c r="O137" s="260"/>
      <c r="P137" s="260"/>
      <c r="Q137" s="260"/>
      <c r="R137" s="134"/>
      <c r="T137" s="135" t="s">
        <v>5</v>
      </c>
      <c r="U137" s="39" t="s">
        <v>40</v>
      </c>
      <c r="V137" s="136">
        <v>0.36899999999999999</v>
      </c>
      <c r="W137" s="136">
        <f t="shared" si="1"/>
        <v>8.1327599999999993</v>
      </c>
      <c r="X137" s="136">
        <v>0</v>
      </c>
      <c r="Y137" s="136">
        <f t="shared" si="2"/>
        <v>0</v>
      </c>
      <c r="Z137" s="136">
        <v>8.8999999999999996E-2</v>
      </c>
      <c r="AA137" s="137">
        <f t="shared" si="3"/>
        <v>1.9615599999999997</v>
      </c>
      <c r="AR137" s="20" t="s">
        <v>129</v>
      </c>
      <c r="AT137" s="20" t="s">
        <v>125</v>
      </c>
      <c r="AU137" s="20" t="s">
        <v>130</v>
      </c>
      <c r="AY137" s="20" t="s">
        <v>124</v>
      </c>
      <c r="BE137" s="138">
        <f t="shared" si="4"/>
        <v>0</v>
      </c>
      <c r="BF137" s="138">
        <f t="shared" si="5"/>
        <v>0</v>
      </c>
      <c r="BG137" s="138">
        <f t="shared" si="6"/>
        <v>0</v>
      </c>
      <c r="BH137" s="138">
        <f t="shared" si="7"/>
        <v>0</v>
      </c>
      <c r="BI137" s="138">
        <f t="shared" si="8"/>
        <v>0</v>
      </c>
      <c r="BJ137" s="20" t="s">
        <v>130</v>
      </c>
      <c r="BK137" s="138">
        <f t="shared" si="9"/>
        <v>0</v>
      </c>
      <c r="BL137" s="20" t="s">
        <v>129</v>
      </c>
      <c r="BM137" s="20" t="s">
        <v>174</v>
      </c>
    </row>
    <row r="138" spans="2:65" s="1" customFormat="1" ht="38.25" customHeight="1" x14ac:dyDescent="0.3">
      <c r="B138" s="128"/>
      <c r="C138" s="129" t="s">
        <v>175</v>
      </c>
      <c r="D138" s="129" t="s">
        <v>125</v>
      </c>
      <c r="E138" s="130" t="s">
        <v>176</v>
      </c>
      <c r="F138" s="259" t="s">
        <v>177</v>
      </c>
      <c r="G138" s="259"/>
      <c r="H138" s="259"/>
      <c r="I138" s="259"/>
      <c r="J138" s="131" t="s">
        <v>178</v>
      </c>
      <c r="K138" s="132">
        <v>1.962</v>
      </c>
      <c r="L138" s="260"/>
      <c r="M138" s="260"/>
      <c r="N138" s="260">
        <f t="shared" si="0"/>
        <v>0</v>
      </c>
      <c r="O138" s="260"/>
      <c r="P138" s="260"/>
      <c r="Q138" s="260"/>
      <c r="R138" s="134"/>
      <c r="T138" s="135" t="s">
        <v>5</v>
      </c>
      <c r="U138" s="39" t="s">
        <v>40</v>
      </c>
      <c r="V138" s="136">
        <v>0.88200000000000001</v>
      </c>
      <c r="W138" s="136">
        <f t="shared" si="1"/>
        <v>1.7304839999999999</v>
      </c>
      <c r="X138" s="136">
        <v>0</v>
      </c>
      <c r="Y138" s="136">
        <f t="shared" si="2"/>
        <v>0</v>
      </c>
      <c r="Z138" s="136">
        <v>0</v>
      </c>
      <c r="AA138" s="137">
        <f t="shared" si="3"/>
        <v>0</v>
      </c>
      <c r="AR138" s="20" t="s">
        <v>129</v>
      </c>
      <c r="AT138" s="20" t="s">
        <v>125</v>
      </c>
      <c r="AU138" s="20" t="s">
        <v>130</v>
      </c>
      <c r="AY138" s="20" t="s">
        <v>124</v>
      </c>
      <c r="BE138" s="138">
        <f t="shared" si="4"/>
        <v>0</v>
      </c>
      <c r="BF138" s="138">
        <f t="shared" si="5"/>
        <v>0</v>
      </c>
      <c r="BG138" s="138">
        <f t="shared" si="6"/>
        <v>0</v>
      </c>
      <c r="BH138" s="138">
        <f t="shared" si="7"/>
        <v>0</v>
      </c>
      <c r="BI138" s="138">
        <f t="shared" si="8"/>
        <v>0</v>
      </c>
      <c r="BJ138" s="20" t="s">
        <v>130</v>
      </c>
      <c r="BK138" s="138">
        <f t="shared" si="9"/>
        <v>0</v>
      </c>
      <c r="BL138" s="20" t="s">
        <v>129</v>
      </c>
      <c r="BM138" s="20" t="s">
        <v>179</v>
      </c>
    </row>
    <row r="139" spans="2:65" s="1" customFormat="1" ht="25.5" customHeight="1" x14ac:dyDescent="0.3">
      <c r="B139" s="128"/>
      <c r="C139" s="129" t="s">
        <v>180</v>
      </c>
      <c r="D139" s="129" t="s">
        <v>125</v>
      </c>
      <c r="E139" s="130" t="s">
        <v>181</v>
      </c>
      <c r="F139" s="259" t="s">
        <v>182</v>
      </c>
      <c r="G139" s="259"/>
      <c r="H139" s="259"/>
      <c r="I139" s="259"/>
      <c r="J139" s="131" t="s">
        <v>178</v>
      </c>
      <c r="K139" s="132">
        <v>1.962</v>
      </c>
      <c r="L139" s="260"/>
      <c r="M139" s="260"/>
      <c r="N139" s="260">
        <f t="shared" si="0"/>
        <v>0</v>
      </c>
      <c r="O139" s="260"/>
      <c r="P139" s="260"/>
      <c r="Q139" s="260"/>
      <c r="R139" s="134"/>
      <c r="T139" s="135" t="s">
        <v>5</v>
      </c>
      <c r="U139" s="39" t="s">
        <v>40</v>
      </c>
      <c r="V139" s="136">
        <v>0.59799999999999998</v>
      </c>
      <c r="W139" s="136">
        <f t="shared" si="1"/>
        <v>1.173276</v>
      </c>
      <c r="X139" s="136">
        <v>0</v>
      </c>
      <c r="Y139" s="136">
        <f t="shared" si="2"/>
        <v>0</v>
      </c>
      <c r="Z139" s="136">
        <v>0</v>
      </c>
      <c r="AA139" s="137">
        <f t="shared" si="3"/>
        <v>0</v>
      </c>
      <c r="AR139" s="20" t="s">
        <v>129</v>
      </c>
      <c r="AT139" s="20" t="s">
        <v>125</v>
      </c>
      <c r="AU139" s="20" t="s">
        <v>130</v>
      </c>
      <c r="AY139" s="20" t="s">
        <v>124</v>
      </c>
      <c r="BE139" s="138">
        <f t="shared" si="4"/>
        <v>0</v>
      </c>
      <c r="BF139" s="138">
        <f t="shared" si="5"/>
        <v>0</v>
      </c>
      <c r="BG139" s="138">
        <f t="shared" si="6"/>
        <v>0</v>
      </c>
      <c r="BH139" s="138">
        <f t="shared" si="7"/>
        <v>0</v>
      </c>
      <c r="BI139" s="138">
        <f t="shared" si="8"/>
        <v>0</v>
      </c>
      <c r="BJ139" s="20" t="s">
        <v>130</v>
      </c>
      <c r="BK139" s="138">
        <f t="shared" si="9"/>
        <v>0</v>
      </c>
      <c r="BL139" s="20" t="s">
        <v>129</v>
      </c>
      <c r="BM139" s="20" t="s">
        <v>183</v>
      </c>
    </row>
    <row r="140" spans="2:65" s="1" customFormat="1" ht="25.5" customHeight="1" x14ac:dyDescent="0.3">
      <c r="B140" s="128"/>
      <c r="C140" s="129" t="s">
        <v>184</v>
      </c>
      <c r="D140" s="129" t="s">
        <v>125</v>
      </c>
      <c r="E140" s="130" t="s">
        <v>185</v>
      </c>
      <c r="F140" s="259" t="s">
        <v>186</v>
      </c>
      <c r="G140" s="259"/>
      <c r="H140" s="259"/>
      <c r="I140" s="259"/>
      <c r="J140" s="131" t="s">
        <v>178</v>
      </c>
      <c r="K140" s="132">
        <v>37.277999999999999</v>
      </c>
      <c r="L140" s="260"/>
      <c r="M140" s="260"/>
      <c r="N140" s="260">
        <f t="shared" si="0"/>
        <v>0</v>
      </c>
      <c r="O140" s="260"/>
      <c r="P140" s="260"/>
      <c r="Q140" s="260"/>
      <c r="R140" s="134"/>
      <c r="T140" s="135" t="s">
        <v>5</v>
      </c>
      <c r="U140" s="39" t="s">
        <v>40</v>
      </c>
      <c r="V140" s="136">
        <v>7.0000000000000001E-3</v>
      </c>
      <c r="W140" s="136">
        <f t="shared" si="1"/>
        <v>0.26094600000000001</v>
      </c>
      <c r="X140" s="136">
        <v>0</v>
      </c>
      <c r="Y140" s="136">
        <f t="shared" si="2"/>
        <v>0</v>
      </c>
      <c r="Z140" s="136">
        <v>0</v>
      </c>
      <c r="AA140" s="137">
        <f t="shared" si="3"/>
        <v>0</v>
      </c>
      <c r="AR140" s="20" t="s">
        <v>129</v>
      </c>
      <c r="AT140" s="20" t="s">
        <v>125</v>
      </c>
      <c r="AU140" s="20" t="s">
        <v>130</v>
      </c>
      <c r="AY140" s="20" t="s">
        <v>124</v>
      </c>
      <c r="BE140" s="138">
        <f t="shared" si="4"/>
        <v>0</v>
      </c>
      <c r="BF140" s="138">
        <f t="shared" si="5"/>
        <v>0</v>
      </c>
      <c r="BG140" s="138">
        <f t="shared" si="6"/>
        <v>0</v>
      </c>
      <c r="BH140" s="138">
        <f t="shared" si="7"/>
        <v>0</v>
      </c>
      <c r="BI140" s="138">
        <f t="shared" si="8"/>
        <v>0</v>
      </c>
      <c r="BJ140" s="20" t="s">
        <v>130</v>
      </c>
      <c r="BK140" s="138">
        <f t="shared" si="9"/>
        <v>0</v>
      </c>
      <c r="BL140" s="20" t="s">
        <v>129</v>
      </c>
      <c r="BM140" s="20" t="s">
        <v>187</v>
      </c>
    </row>
    <row r="141" spans="2:65" s="1" customFormat="1" ht="25.5" customHeight="1" x14ac:dyDescent="0.3">
      <c r="B141" s="128"/>
      <c r="C141" s="129" t="s">
        <v>188</v>
      </c>
      <c r="D141" s="129" t="s">
        <v>125</v>
      </c>
      <c r="E141" s="130" t="s">
        <v>189</v>
      </c>
      <c r="F141" s="259" t="s">
        <v>190</v>
      </c>
      <c r="G141" s="259"/>
      <c r="H141" s="259"/>
      <c r="I141" s="259"/>
      <c r="J141" s="131" t="s">
        <v>178</v>
      </c>
      <c r="K141" s="132">
        <v>1.962</v>
      </c>
      <c r="L141" s="260"/>
      <c r="M141" s="260"/>
      <c r="N141" s="260">
        <f t="shared" si="0"/>
        <v>0</v>
      </c>
      <c r="O141" s="260"/>
      <c r="P141" s="260"/>
      <c r="Q141" s="260"/>
      <c r="R141" s="134"/>
      <c r="T141" s="135" t="s">
        <v>5</v>
      </c>
      <c r="U141" s="39" t="s">
        <v>40</v>
      </c>
      <c r="V141" s="136">
        <v>0.89</v>
      </c>
      <c r="W141" s="136">
        <f t="shared" si="1"/>
        <v>1.7461800000000001</v>
      </c>
      <c r="X141" s="136">
        <v>0</v>
      </c>
      <c r="Y141" s="136">
        <f t="shared" si="2"/>
        <v>0</v>
      </c>
      <c r="Z141" s="136">
        <v>0</v>
      </c>
      <c r="AA141" s="137">
        <f t="shared" si="3"/>
        <v>0</v>
      </c>
      <c r="AR141" s="20" t="s">
        <v>129</v>
      </c>
      <c r="AT141" s="20" t="s">
        <v>125</v>
      </c>
      <c r="AU141" s="20" t="s">
        <v>130</v>
      </c>
      <c r="AY141" s="20" t="s">
        <v>124</v>
      </c>
      <c r="BE141" s="138">
        <f t="shared" si="4"/>
        <v>0</v>
      </c>
      <c r="BF141" s="138">
        <f t="shared" si="5"/>
        <v>0</v>
      </c>
      <c r="BG141" s="138">
        <f t="shared" si="6"/>
        <v>0</v>
      </c>
      <c r="BH141" s="138">
        <f t="shared" si="7"/>
        <v>0</v>
      </c>
      <c r="BI141" s="138">
        <f t="shared" si="8"/>
        <v>0</v>
      </c>
      <c r="BJ141" s="20" t="s">
        <v>130</v>
      </c>
      <c r="BK141" s="138">
        <f t="shared" si="9"/>
        <v>0</v>
      </c>
      <c r="BL141" s="20" t="s">
        <v>129</v>
      </c>
      <c r="BM141" s="20" t="s">
        <v>191</v>
      </c>
    </row>
    <row r="142" spans="2:65" s="1" customFormat="1" ht="25.5" customHeight="1" x14ac:dyDescent="0.3">
      <c r="B142" s="128"/>
      <c r="C142" s="129" t="s">
        <v>192</v>
      </c>
      <c r="D142" s="129" t="s">
        <v>125</v>
      </c>
      <c r="E142" s="130" t="s">
        <v>193</v>
      </c>
      <c r="F142" s="259" t="s">
        <v>194</v>
      </c>
      <c r="G142" s="259"/>
      <c r="H142" s="259"/>
      <c r="I142" s="259"/>
      <c r="J142" s="131" t="s">
        <v>178</v>
      </c>
      <c r="K142" s="132">
        <v>1.962</v>
      </c>
      <c r="L142" s="260"/>
      <c r="M142" s="260"/>
      <c r="N142" s="260">
        <f t="shared" si="0"/>
        <v>0</v>
      </c>
      <c r="O142" s="260"/>
      <c r="P142" s="260"/>
      <c r="Q142" s="260"/>
      <c r="R142" s="134"/>
      <c r="T142" s="135" t="s">
        <v>5</v>
      </c>
      <c r="U142" s="39" t="s">
        <v>40</v>
      </c>
      <c r="V142" s="136">
        <v>0</v>
      </c>
      <c r="W142" s="136">
        <f t="shared" si="1"/>
        <v>0</v>
      </c>
      <c r="X142" s="136">
        <v>0</v>
      </c>
      <c r="Y142" s="136">
        <f t="shared" si="2"/>
        <v>0</v>
      </c>
      <c r="Z142" s="136">
        <v>0</v>
      </c>
      <c r="AA142" s="137">
        <f t="shared" si="3"/>
        <v>0</v>
      </c>
      <c r="AR142" s="20" t="s">
        <v>129</v>
      </c>
      <c r="AT142" s="20" t="s">
        <v>125</v>
      </c>
      <c r="AU142" s="20" t="s">
        <v>130</v>
      </c>
      <c r="AY142" s="20" t="s">
        <v>124</v>
      </c>
      <c r="BE142" s="138">
        <f t="shared" si="4"/>
        <v>0</v>
      </c>
      <c r="BF142" s="138">
        <f t="shared" si="5"/>
        <v>0</v>
      </c>
      <c r="BG142" s="138">
        <f t="shared" si="6"/>
        <v>0</v>
      </c>
      <c r="BH142" s="138">
        <f t="shared" si="7"/>
        <v>0</v>
      </c>
      <c r="BI142" s="138">
        <f t="shared" si="8"/>
        <v>0</v>
      </c>
      <c r="BJ142" s="20" t="s">
        <v>130</v>
      </c>
      <c r="BK142" s="138">
        <f t="shared" si="9"/>
        <v>0</v>
      </c>
      <c r="BL142" s="20" t="s">
        <v>129</v>
      </c>
      <c r="BM142" s="20" t="s">
        <v>195</v>
      </c>
    </row>
    <row r="143" spans="2:65" s="9" customFormat="1" ht="29.85" customHeight="1" x14ac:dyDescent="0.3">
      <c r="B143" s="118"/>
      <c r="D143" s="127" t="s">
        <v>108</v>
      </c>
      <c r="E143" s="127"/>
      <c r="F143" s="127"/>
      <c r="G143" s="127"/>
      <c r="H143" s="127"/>
      <c r="I143" s="127"/>
      <c r="J143" s="127"/>
      <c r="K143" s="127"/>
      <c r="L143" s="127"/>
      <c r="M143" s="127"/>
      <c r="N143" s="265">
        <f>BK143</f>
        <v>0</v>
      </c>
      <c r="O143" s="266"/>
      <c r="P143" s="266"/>
      <c r="Q143" s="266"/>
      <c r="R143" s="120"/>
      <c r="T143" s="121"/>
      <c r="W143" s="122">
        <f>W144</f>
        <v>99.97317000000001</v>
      </c>
      <c r="Y143" s="122">
        <f>Y144</f>
        <v>0</v>
      </c>
      <c r="AA143" s="123">
        <f>AA144</f>
        <v>0</v>
      </c>
      <c r="AR143" s="124" t="s">
        <v>79</v>
      </c>
      <c r="AT143" s="125" t="s">
        <v>72</v>
      </c>
      <c r="AU143" s="125" t="s">
        <v>79</v>
      </c>
      <c r="AY143" s="124" t="s">
        <v>124</v>
      </c>
      <c r="BK143" s="126">
        <f>BK144</f>
        <v>0</v>
      </c>
    </row>
    <row r="144" spans="2:65" s="1" customFormat="1" ht="38.25" customHeight="1" x14ac:dyDescent="0.3">
      <c r="B144" s="128"/>
      <c r="C144" s="129" t="s">
        <v>196</v>
      </c>
      <c r="D144" s="129" t="s">
        <v>125</v>
      </c>
      <c r="E144" s="130" t="s">
        <v>197</v>
      </c>
      <c r="F144" s="259" t="s">
        <v>198</v>
      </c>
      <c r="G144" s="259"/>
      <c r="H144" s="259"/>
      <c r="I144" s="259"/>
      <c r="J144" s="131" t="s">
        <v>178</v>
      </c>
      <c r="K144" s="132">
        <v>40.590000000000003</v>
      </c>
      <c r="L144" s="260"/>
      <c r="M144" s="260"/>
      <c r="N144" s="260">
        <f>ROUND(L144*K144,2)</f>
        <v>0</v>
      </c>
      <c r="O144" s="260"/>
      <c r="P144" s="260"/>
      <c r="Q144" s="260"/>
      <c r="R144" s="134"/>
      <c r="T144" s="135" t="s">
        <v>5</v>
      </c>
      <c r="U144" s="156" t="s">
        <v>40</v>
      </c>
      <c r="V144" s="157">
        <v>2.4630000000000001</v>
      </c>
      <c r="W144" s="157">
        <f>V144*K144</f>
        <v>99.97317000000001</v>
      </c>
      <c r="X144" s="157">
        <v>0</v>
      </c>
      <c r="Y144" s="157">
        <f>X144*K144</f>
        <v>0</v>
      </c>
      <c r="Z144" s="157">
        <v>0</v>
      </c>
      <c r="AA144" s="158">
        <f>Z144*K144</f>
        <v>0</v>
      </c>
      <c r="AR144" s="20" t="s">
        <v>129</v>
      </c>
      <c r="AT144" s="20" t="s">
        <v>125</v>
      </c>
      <c r="AU144" s="20" t="s">
        <v>130</v>
      </c>
      <c r="AY144" s="20" t="s">
        <v>124</v>
      </c>
      <c r="BE144" s="138">
        <f>IF(U144="základná",N144,0)</f>
        <v>0</v>
      </c>
      <c r="BF144" s="138">
        <f>IF(U144="znížená",N144,0)</f>
        <v>0</v>
      </c>
      <c r="BG144" s="138">
        <f>IF(U144="zákl. prenesená",N144,0)</f>
        <v>0</v>
      </c>
      <c r="BH144" s="138">
        <f>IF(U144="zníž. prenesená",N144,0)</f>
        <v>0</v>
      </c>
      <c r="BI144" s="138">
        <f>IF(U144="nulová",N144,0)</f>
        <v>0</v>
      </c>
      <c r="BJ144" s="20" t="s">
        <v>130</v>
      </c>
      <c r="BK144" s="138">
        <f>ROUND(L144*K144,2)</f>
        <v>0</v>
      </c>
      <c r="BL144" s="20" t="s">
        <v>129</v>
      </c>
      <c r="BM144" s="20" t="s">
        <v>199</v>
      </c>
    </row>
    <row r="145" spans="2:18" s="1" customFormat="1" ht="6.95" customHeight="1" x14ac:dyDescent="0.3">
      <c r="B145" s="54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6"/>
    </row>
  </sheetData>
  <mergeCells count="116">
    <mergeCell ref="N144:Q144"/>
    <mergeCell ref="N143:Q143"/>
    <mergeCell ref="L144:M144"/>
    <mergeCell ref="F134:I134"/>
    <mergeCell ref="F135:I135"/>
    <mergeCell ref="L135:M135"/>
    <mergeCell ref="F140:I140"/>
    <mergeCell ref="F137:I137"/>
    <mergeCell ref="F136:I136"/>
    <mergeCell ref="F138:I138"/>
    <mergeCell ref="F139:I139"/>
    <mergeCell ref="F141:I141"/>
    <mergeCell ref="F142:I142"/>
    <mergeCell ref="F144:I144"/>
    <mergeCell ref="F133:I133"/>
    <mergeCell ref="N128:Q128"/>
    <mergeCell ref="L142:M142"/>
    <mergeCell ref="L136:M136"/>
    <mergeCell ref="L137:M137"/>
    <mergeCell ref="L138:M138"/>
    <mergeCell ref="L139:M139"/>
    <mergeCell ref="L140:M140"/>
    <mergeCell ref="L141:M141"/>
    <mergeCell ref="N135:Q135"/>
    <mergeCell ref="N136:Q136"/>
    <mergeCell ref="N137:Q137"/>
    <mergeCell ref="N138:Q138"/>
    <mergeCell ref="N139:Q139"/>
    <mergeCell ref="N140:Q140"/>
    <mergeCell ref="N141:Q141"/>
    <mergeCell ref="N142:Q142"/>
    <mergeCell ref="F126:I126"/>
    <mergeCell ref="N122:Q122"/>
    <mergeCell ref="F127:I127"/>
    <mergeCell ref="F129:I129"/>
    <mergeCell ref="F132:I132"/>
    <mergeCell ref="L129:M129"/>
    <mergeCell ref="N129:Q129"/>
    <mergeCell ref="F130:I130"/>
    <mergeCell ref="F131:I131"/>
    <mergeCell ref="L119:M119"/>
    <mergeCell ref="N119:Q119"/>
    <mergeCell ref="F125:I125"/>
    <mergeCell ref="F123:I123"/>
    <mergeCell ref="F121:I121"/>
    <mergeCell ref="F122:I122"/>
    <mergeCell ref="L122:M122"/>
    <mergeCell ref="F124:I124"/>
    <mergeCell ref="L125:M125"/>
    <mergeCell ref="N125:Q125"/>
    <mergeCell ref="N92:Q92"/>
    <mergeCell ref="F120:I120"/>
    <mergeCell ref="N94:Q94"/>
    <mergeCell ref="L96:Q96"/>
    <mergeCell ref="C102:Q102"/>
    <mergeCell ref="F104:P104"/>
    <mergeCell ref="F105:P105"/>
    <mergeCell ref="M107:P107"/>
    <mergeCell ref="M109:Q109"/>
    <mergeCell ref="M110:Q110"/>
    <mergeCell ref="L112:M112"/>
    <mergeCell ref="N112:Q112"/>
    <mergeCell ref="F112:I112"/>
    <mergeCell ref="N113:Q113"/>
    <mergeCell ref="N114:Q114"/>
    <mergeCell ref="N115:Q115"/>
    <mergeCell ref="F116:I116"/>
    <mergeCell ref="F119:I119"/>
    <mergeCell ref="L116:M116"/>
    <mergeCell ref="N116:Q116"/>
    <mergeCell ref="F117:I117"/>
    <mergeCell ref="L117:M117"/>
    <mergeCell ref="N117:Q117"/>
    <mergeCell ref="F118:I118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H35:J35"/>
    <mergeCell ref="M35:P35"/>
    <mergeCell ref="H36:J36"/>
    <mergeCell ref="M36:P36"/>
    <mergeCell ref="L38:P38"/>
    <mergeCell ref="C76:Q76"/>
    <mergeCell ref="F79:P79"/>
    <mergeCell ref="F78:P78"/>
    <mergeCell ref="H34:J34"/>
    <mergeCell ref="M34:P34"/>
    <mergeCell ref="H1:K1"/>
    <mergeCell ref="S2:AC2"/>
    <mergeCell ref="M27:P27"/>
    <mergeCell ref="M30:P30"/>
    <mergeCell ref="M28:P28"/>
    <mergeCell ref="H32:J32"/>
    <mergeCell ref="M32:P32"/>
    <mergeCell ref="H33:J33"/>
    <mergeCell ref="M33:P33"/>
    <mergeCell ref="C2:Q2"/>
    <mergeCell ref="C4:Q4"/>
    <mergeCell ref="F6:P6"/>
    <mergeCell ref="F7:P7"/>
    <mergeCell ref="O9:P9"/>
    <mergeCell ref="O11:P11"/>
    <mergeCell ref="O12:P12"/>
    <mergeCell ref="O14:P14"/>
    <mergeCell ref="O15:P15"/>
    <mergeCell ref="O17:P17"/>
    <mergeCell ref="O18:P18"/>
    <mergeCell ref="O20:P20"/>
    <mergeCell ref="O21:P21"/>
    <mergeCell ref="E24:L24"/>
  </mergeCells>
  <hyperlinks>
    <hyperlink ref="F1:G1" location="C2" display="1) Krycí list rozpočtu" xr:uid="{00000000-0004-0000-0100-000000000000}"/>
    <hyperlink ref="H1:K1" location="C86" display="2) Rekapitulácia rozpočtu" xr:uid="{00000000-0004-0000-0100-000001000000}"/>
    <hyperlink ref="L1" location="C112" display="3) Rozpočet" xr:uid="{00000000-0004-0000-0100-000002000000}"/>
    <hyperlink ref="S1:T1" location="'Rekapitulácia stavby'!C2" display="Rekapitulácia stavby" xr:uid="{00000000-0004-0000-0100-000003000000}"/>
  </hyperlinks>
  <pageMargins left="0.59055118110236227" right="0.59055118110236227" top="0.51181102362204722" bottom="0.47244094488188981" header="0" footer="0"/>
  <pageSetup paperSize="9" scale="95" fitToHeight="100" orientation="portrait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N164"/>
  <sheetViews>
    <sheetView showGridLines="0" workbookViewId="0">
      <pane ySplit="1" topLeftCell="A2" activePane="bottomLeft" state="frozen"/>
      <selection pane="bottomLeft" activeCell="AC7" sqref="AC7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7"/>
      <c r="B1" s="14"/>
      <c r="C1" s="14"/>
      <c r="D1" s="15" t="s">
        <v>1</v>
      </c>
      <c r="E1" s="14"/>
      <c r="F1" s="16" t="s">
        <v>91</v>
      </c>
      <c r="G1" s="16"/>
      <c r="H1" s="233" t="s">
        <v>92</v>
      </c>
      <c r="I1" s="233"/>
      <c r="J1" s="233"/>
      <c r="K1" s="233"/>
      <c r="L1" s="16" t="s">
        <v>93</v>
      </c>
      <c r="M1" s="14"/>
      <c r="N1" s="14"/>
      <c r="O1" s="15" t="s">
        <v>94</v>
      </c>
      <c r="P1" s="14"/>
      <c r="Q1" s="14"/>
      <c r="R1" s="14"/>
      <c r="S1" s="16" t="s">
        <v>95</v>
      </c>
      <c r="T1" s="16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</row>
    <row r="2" spans="1:66" ht="36.950000000000003" customHeight="1" x14ac:dyDescent="0.3">
      <c r="C2" s="195" t="s">
        <v>7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S2" s="203" t="s">
        <v>8</v>
      </c>
      <c r="T2" s="200"/>
      <c r="U2" s="200"/>
      <c r="V2" s="200"/>
      <c r="W2" s="200"/>
      <c r="X2" s="200"/>
      <c r="Y2" s="200"/>
      <c r="Z2" s="200"/>
      <c r="AA2" s="200"/>
      <c r="AB2" s="200"/>
      <c r="AC2" s="200"/>
      <c r="AT2" s="20" t="s">
        <v>82</v>
      </c>
    </row>
    <row r="3" spans="1:66" ht="6.95" customHeight="1" x14ac:dyDescent="0.3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  <c r="AT3" s="20" t="s">
        <v>73</v>
      </c>
    </row>
    <row r="4" spans="1:66" ht="36.950000000000003" customHeight="1" x14ac:dyDescent="0.3">
      <c r="B4" s="24"/>
      <c r="C4" s="197" t="s">
        <v>96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25"/>
      <c r="T4" s="19" t="s">
        <v>12</v>
      </c>
      <c r="AT4" s="20" t="s">
        <v>6</v>
      </c>
    </row>
    <row r="5" spans="1:66" ht="6.95" customHeight="1" x14ac:dyDescent="0.3">
      <c r="B5" s="24"/>
      <c r="R5" s="25"/>
    </row>
    <row r="6" spans="1:66" ht="25.35" customHeight="1" x14ac:dyDescent="0.3">
      <c r="B6" s="24"/>
      <c r="D6" s="29" t="s">
        <v>16</v>
      </c>
      <c r="F6" s="237" t="str">
        <f>'Rekapitulácia stavby'!K6</f>
        <v>Zníženie energetickej náročnosti spoločnosti Kovomont-PO, Výrobná hala č.1 + administratívna budova</v>
      </c>
      <c r="G6" s="238"/>
      <c r="H6" s="238"/>
      <c r="I6" s="238"/>
      <c r="J6" s="238"/>
      <c r="K6" s="238"/>
      <c r="L6" s="238"/>
      <c r="M6" s="238"/>
      <c r="N6" s="238"/>
      <c r="O6" s="238"/>
      <c r="P6" s="238"/>
      <c r="R6" s="25"/>
    </row>
    <row r="7" spans="1:66" s="1" customFormat="1" ht="32.85" customHeight="1" x14ac:dyDescent="0.3">
      <c r="B7" s="32"/>
      <c r="D7" s="28" t="s">
        <v>97</v>
      </c>
      <c r="F7" s="201" t="s">
        <v>435</v>
      </c>
      <c r="G7" s="235"/>
      <c r="H7" s="235"/>
      <c r="I7" s="235"/>
      <c r="J7" s="235"/>
      <c r="K7" s="235"/>
      <c r="L7" s="235"/>
      <c r="M7" s="235"/>
      <c r="N7" s="235"/>
      <c r="O7" s="235"/>
      <c r="P7" s="235"/>
      <c r="R7" s="33"/>
    </row>
    <row r="8" spans="1:66" s="1" customFormat="1" ht="14.45" customHeight="1" x14ac:dyDescent="0.3">
      <c r="B8" s="32"/>
      <c r="D8" s="29" t="s">
        <v>18</v>
      </c>
      <c r="F8" s="27" t="s">
        <v>5</v>
      </c>
      <c r="M8" s="29" t="s">
        <v>19</v>
      </c>
      <c r="O8" s="27" t="s">
        <v>5</v>
      </c>
      <c r="R8" s="33"/>
    </row>
    <row r="9" spans="1:66" s="1" customFormat="1" ht="14.45" customHeight="1" x14ac:dyDescent="0.3">
      <c r="B9" s="32"/>
      <c r="D9" s="29" t="s">
        <v>20</v>
      </c>
      <c r="F9" s="27" t="s">
        <v>21</v>
      </c>
      <c r="M9" s="29" t="s">
        <v>22</v>
      </c>
      <c r="O9" s="239">
        <f>'Rekapitulácia stavby'!AN8</f>
        <v>43896</v>
      </c>
      <c r="P9" s="239"/>
      <c r="R9" s="33"/>
    </row>
    <row r="10" spans="1:66" s="1" customFormat="1" ht="10.9" customHeight="1" x14ac:dyDescent="0.3">
      <c r="B10" s="32"/>
      <c r="R10" s="33"/>
    </row>
    <row r="11" spans="1:66" s="1" customFormat="1" ht="14.45" customHeight="1" x14ac:dyDescent="0.3">
      <c r="B11" s="32"/>
      <c r="D11" s="29" t="s">
        <v>23</v>
      </c>
      <c r="M11" s="29" t="s">
        <v>24</v>
      </c>
      <c r="O11" s="199" t="s">
        <v>5</v>
      </c>
      <c r="P11" s="199"/>
      <c r="R11" s="33"/>
    </row>
    <row r="12" spans="1:66" s="1" customFormat="1" ht="18" customHeight="1" x14ac:dyDescent="0.3">
      <c r="B12" s="32"/>
      <c r="E12" s="27" t="s">
        <v>25</v>
      </c>
      <c r="M12" s="29" t="s">
        <v>26</v>
      </c>
      <c r="O12" s="199" t="s">
        <v>5</v>
      </c>
      <c r="P12" s="199"/>
      <c r="R12" s="33"/>
    </row>
    <row r="13" spans="1:66" s="1" customFormat="1" ht="6.95" customHeight="1" x14ac:dyDescent="0.3">
      <c r="B13" s="32"/>
      <c r="R13" s="33"/>
    </row>
    <row r="14" spans="1:66" s="1" customFormat="1" ht="14.45" customHeight="1" x14ac:dyDescent="0.3">
      <c r="B14" s="32"/>
      <c r="D14" s="29" t="s">
        <v>27</v>
      </c>
      <c r="M14" s="29" t="s">
        <v>24</v>
      </c>
      <c r="O14" s="199" t="str">
        <f>IF('Rekapitulácia stavby'!AN13="","",'Rekapitulácia stavby'!AN13)</f>
        <v/>
      </c>
      <c r="P14" s="199"/>
      <c r="R14" s="33"/>
    </row>
    <row r="15" spans="1:66" s="1" customFormat="1" ht="18" customHeight="1" x14ac:dyDescent="0.3">
      <c r="B15" s="32"/>
      <c r="E15" s="27" t="str">
        <f>IF('Rekapitulácia stavby'!E14="","",'Rekapitulácia stavby'!E14)</f>
        <v xml:space="preserve"> </v>
      </c>
      <c r="M15" s="29" t="s">
        <v>26</v>
      </c>
      <c r="O15" s="199" t="str">
        <f>IF('Rekapitulácia stavby'!AN14="","",'Rekapitulácia stavby'!AN14)</f>
        <v/>
      </c>
      <c r="P15" s="199"/>
      <c r="R15" s="33"/>
    </row>
    <row r="16" spans="1:66" s="1" customFormat="1" ht="6.95" customHeight="1" x14ac:dyDescent="0.3">
      <c r="B16" s="32"/>
      <c r="R16" s="33"/>
    </row>
    <row r="17" spans="2:18" s="1" customFormat="1" ht="14.45" customHeight="1" x14ac:dyDescent="0.3">
      <c r="B17" s="32"/>
      <c r="D17" s="29" t="s">
        <v>29</v>
      </c>
      <c r="M17" s="29" t="s">
        <v>24</v>
      </c>
      <c r="O17" s="199" t="s">
        <v>5</v>
      </c>
      <c r="P17" s="199"/>
      <c r="R17" s="33"/>
    </row>
    <row r="18" spans="2:18" s="1" customFormat="1" ht="18" customHeight="1" x14ac:dyDescent="0.3">
      <c r="B18" s="32"/>
      <c r="E18" s="27" t="s">
        <v>30</v>
      </c>
      <c r="M18" s="29" t="s">
        <v>26</v>
      </c>
      <c r="O18" s="199" t="s">
        <v>5</v>
      </c>
      <c r="P18" s="199"/>
      <c r="R18" s="33"/>
    </row>
    <row r="19" spans="2:18" s="1" customFormat="1" ht="6.95" customHeight="1" x14ac:dyDescent="0.3">
      <c r="B19" s="32"/>
      <c r="R19" s="33"/>
    </row>
    <row r="20" spans="2:18" s="1" customFormat="1" ht="14.45" customHeight="1" x14ac:dyDescent="0.3">
      <c r="B20" s="32"/>
      <c r="D20" s="29" t="s">
        <v>32</v>
      </c>
      <c r="M20" s="29" t="s">
        <v>24</v>
      </c>
      <c r="O20" s="199" t="str">
        <f>IF('Rekapitulácia stavby'!AN19="","",'Rekapitulácia stavby'!AN19)</f>
        <v/>
      </c>
      <c r="P20" s="199"/>
      <c r="R20" s="33"/>
    </row>
    <row r="21" spans="2:18" s="1" customFormat="1" ht="18" customHeight="1" x14ac:dyDescent="0.3">
      <c r="B21" s="32"/>
      <c r="E21" s="27" t="str">
        <f>IF('Rekapitulácia stavby'!E20="","",'Rekapitulácia stavby'!E20)</f>
        <v xml:space="preserve"> </v>
      </c>
      <c r="M21" s="29" t="s">
        <v>26</v>
      </c>
      <c r="O21" s="199" t="str">
        <f>IF('Rekapitulácia stavby'!AN20="","",'Rekapitulácia stavby'!AN20)</f>
        <v/>
      </c>
      <c r="P21" s="199"/>
      <c r="R21" s="33"/>
    </row>
    <row r="22" spans="2:18" s="1" customFormat="1" ht="6.95" customHeight="1" x14ac:dyDescent="0.3">
      <c r="B22" s="32"/>
      <c r="R22" s="33"/>
    </row>
    <row r="23" spans="2:18" s="1" customFormat="1" ht="14.45" customHeight="1" x14ac:dyDescent="0.3">
      <c r="B23" s="32"/>
      <c r="D23" s="29" t="s">
        <v>33</v>
      </c>
      <c r="R23" s="33"/>
    </row>
    <row r="24" spans="2:18" s="1" customFormat="1" ht="16.5" customHeight="1" x14ac:dyDescent="0.3">
      <c r="B24" s="32"/>
      <c r="E24" s="206" t="s">
        <v>5</v>
      </c>
      <c r="F24" s="206"/>
      <c r="G24" s="206"/>
      <c r="H24" s="206"/>
      <c r="I24" s="206"/>
      <c r="J24" s="206"/>
      <c r="K24" s="206"/>
      <c r="L24" s="206"/>
      <c r="R24" s="33"/>
    </row>
    <row r="25" spans="2:18" s="1" customFormat="1" ht="6.95" customHeight="1" x14ac:dyDescent="0.3">
      <c r="B25" s="32"/>
      <c r="R25" s="33"/>
    </row>
    <row r="26" spans="2:18" s="1" customFormat="1" ht="6.95" customHeight="1" x14ac:dyDescent="0.3">
      <c r="B26" s="32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R26" s="33"/>
    </row>
    <row r="27" spans="2:18" s="1" customFormat="1" ht="14.45" customHeight="1" x14ac:dyDescent="0.3">
      <c r="B27" s="32"/>
      <c r="D27" s="96" t="s">
        <v>98</v>
      </c>
      <c r="M27" s="207">
        <f>N88</f>
        <v>0</v>
      </c>
      <c r="N27" s="207"/>
      <c r="O27" s="207"/>
      <c r="P27" s="207"/>
      <c r="R27" s="33"/>
    </row>
    <row r="28" spans="2:18" s="1" customFormat="1" ht="14.45" customHeight="1" x14ac:dyDescent="0.3">
      <c r="B28" s="32"/>
      <c r="D28" s="31" t="s">
        <v>99</v>
      </c>
      <c r="M28" s="207">
        <f>N100</f>
        <v>0</v>
      </c>
      <c r="N28" s="207"/>
      <c r="O28" s="207"/>
      <c r="P28" s="207"/>
      <c r="R28" s="33"/>
    </row>
    <row r="29" spans="2:18" s="1" customFormat="1" ht="6.95" customHeight="1" x14ac:dyDescent="0.3">
      <c r="B29" s="32"/>
      <c r="R29" s="33"/>
    </row>
    <row r="30" spans="2:18" s="1" customFormat="1" ht="25.35" customHeight="1" x14ac:dyDescent="0.3">
      <c r="B30" s="32"/>
      <c r="D30" s="97" t="s">
        <v>36</v>
      </c>
      <c r="M30" s="234">
        <f>ROUND(M27+M28,2)</f>
        <v>0</v>
      </c>
      <c r="N30" s="235"/>
      <c r="O30" s="235"/>
      <c r="P30" s="235"/>
      <c r="R30" s="33"/>
    </row>
    <row r="31" spans="2:18" s="1" customFormat="1" ht="6.95" customHeight="1" x14ac:dyDescent="0.3">
      <c r="B31" s="32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R31" s="33"/>
    </row>
    <row r="32" spans="2:18" s="1" customFormat="1" ht="14.45" customHeight="1" x14ac:dyDescent="0.3">
      <c r="B32" s="32"/>
      <c r="D32" s="37" t="s">
        <v>37</v>
      </c>
      <c r="E32" s="37" t="s">
        <v>38</v>
      </c>
      <c r="F32" s="38">
        <v>0.2</v>
      </c>
      <c r="G32" s="98" t="s">
        <v>39</v>
      </c>
      <c r="H32" s="236">
        <f>ROUND((SUM(BE100:BE101)+SUM(BE119:BE163)), 2)</f>
        <v>0</v>
      </c>
      <c r="I32" s="235"/>
      <c r="J32" s="235"/>
      <c r="M32" s="236">
        <f>ROUND(ROUND((SUM(BE100:BE101)+SUM(BE119:BE163)), 2)*F32, 2)</f>
        <v>0</v>
      </c>
      <c r="N32" s="235"/>
      <c r="O32" s="235"/>
      <c r="P32" s="235"/>
      <c r="R32" s="33"/>
    </row>
    <row r="33" spans="2:18" s="1" customFormat="1" ht="14.45" customHeight="1" x14ac:dyDescent="0.3">
      <c r="B33" s="32"/>
      <c r="E33" s="37" t="s">
        <v>40</v>
      </c>
      <c r="F33" s="38">
        <v>0.2</v>
      </c>
      <c r="G33" s="98" t="s">
        <v>39</v>
      </c>
      <c r="H33" s="236">
        <f>ROUND((SUM(BF100:BF101)+SUM(BF119:BF163)), 2)</f>
        <v>0</v>
      </c>
      <c r="I33" s="235"/>
      <c r="J33" s="235"/>
      <c r="M33" s="236">
        <f>ROUND(ROUND((SUM(BF100:BF101)+SUM(BF119:BF163)), 2)*F33, 2)</f>
        <v>0</v>
      </c>
      <c r="N33" s="235"/>
      <c r="O33" s="235"/>
      <c r="P33" s="235"/>
      <c r="R33" s="33"/>
    </row>
    <row r="34" spans="2:18" s="1" customFormat="1" ht="14.45" hidden="1" customHeight="1" x14ac:dyDescent="0.3">
      <c r="B34" s="32"/>
      <c r="E34" s="37" t="s">
        <v>41</v>
      </c>
      <c r="F34" s="38">
        <v>0.2</v>
      </c>
      <c r="G34" s="98" t="s">
        <v>39</v>
      </c>
      <c r="H34" s="236">
        <f>ROUND((SUM(BG100:BG101)+SUM(BG119:BG163)), 2)</f>
        <v>0</v>
      </c>
      <c r="I34" s="235"/>
      <c r="J34" s="235"/>
      <c r="M34" s="236">
        <v>0</v>
      </c>
      <c r="N34" s="235"/>
      <c r="O34" s="235"/>
      <c r="P34" s="235"/>
      <c r="R34" s="33"/>
    </row>
    <row r="35" spans="2:18" s="1" customFormat="1" ht="14.45" hidden="1" customHeight="1" x14ac:dyDescent="0.3">
      <c r="B35" s="32"/>
      <c r="E35" s="37" t="s">
        <v>42</v>
      </c>
      <c r="F35" s="38">
        <v>0.2</v>
      </c>
      <c r="G35" s="98" t="s">
        <v>39</v>
      </c>
      <c r="H35" s="236">
        <f>ROUND((SUM(BH100:BH101)+SUM(BH119:BH163)), 2)</f>
        <v>0</v>
      </c>
      <c r="I35" s="235"/>
      <c r="J35" s="235"/>
      <c r="M35" s="236">
        <v>0</v>
      </c>
      <c r="N35" s="235"/>
      <c r="O35" s="235"/>
      <c r="P35" s="235"/>
      <c r="R35" s="33"/>
    </row>
    <row r="36" spans="2:18" s="1" customFormat="1" ht="14.45" hidden="1" customHeight="1" x14ac:dyDescent="0.3">
      <c r="B36" s="32"/>
      <c r="E36" s="37" t="s">
        <v>43</v>
      </c>
      <c r="F36" s="38">
        <v>0</v>
      </c>
      <c r="G36" s="98" t="s">
        <v>39</v>
      </c>
      <c r="H36" s="236">
        <f>ROUND((SUM(BI100:BI101)+SUM(BI119:BI163)), 2)</f>
        <v>0</v>
      </c>
      <c r="I36" s="235"/>
      <c r="J36" s="235"/>
      <c r="M36" s="236">
        <v>0</v>
      </c>
      <c r="N36" s="235"/>
      <c r="O36" s="235"/>
      <c r="P36" s="235"/>
      <c r="R36" s="33"/>
    </row>
    <row r="37" spans="2:18" s="1" customFormat="1" ht="6.95" customHeight="1" x14ac:dyDescent="0.3">
      <c r="B37" s="32"/>
      <c r="R37" s="33"/>
    </row>
    <row r="38" spans="2:18" s="1" customFormat="1" ht="25.35" customHeight="1" x14ac:dyDescent="0.3">
      <c r="B38" s="32"/>
      <c r="C38" s="95"/>
      <c r="D38" s="99" t="s">
        <v>44</v>
      </c>
      <c r="E38" s="67"/>
      <c r="F38" s="67"/>
      <c r="G38" s="100" t="s">
        <v>45</v>
      </c>
      <c r="H38" s="101" t="s">
        <v>46</v>
      </c>
      <c r="I38" s="67"/>
      <c r="J38" s="67"/>
      <c r="K38" s="67"/>
      <c r="L38" s="240">
        <f>SUM(M30:M36)</f>
        <v>0</v>
      </c>
      <c r="M38" s="240"/>
      <c r="N38" s="240"/>
      <c r="O38" s="240"/>
      <c r="P38" s="241"/>
      <c r="Q38" s="95"/>
      <c r="R38" s="33"/>
    </row>
    <row r="39" spans="2:18" s="1" customFormat="1" ht="14.45" customHeight="1" x14ac:dyDescent="0.3">
      <c r="B39" s="32"/>
      <c r="R39" s="33"/>
    </row>
    <row r="40" spans="2:18" s="1" customFormat="1" ht="14.45" customHeight="1" x14ac:dyDescent="0.3">
      <c r="B40" s="32"/>
      <c r="R40" s="33"/>
    </row>
    <row r="41" spans="2:18" x14ac:dyDescent="0.3">
      <c r="B41" s="24"/>
      <c r="R41" s="25"/>
    </row>
    <row r="42" spans="2:18" x14ac:dyDescent="0.3">
      <c r="B42" s="24"/>
      <c r="R42" s="25"/>
    </row>
    <row r="43" spans="2:18" x14ac:dyDescent="0.3">
      <c r="B43" s="24"/>
      <c r="R43" s="25"/>
    </row>
    <row r="44" spans="2:18" x14ac:dyDescent="0.3">
      <c r="B44" s="24"/>
      <c r="R44" s="25"/>
    </row>
    <row r="45" spans="2:18" x14ac:dyDescent="0.3">
      <c r="B45" s="24"/>
      <c r="R45" s="25"/>
    </row>
    <row r="46" spans="2:18" x14ac:dyDescent="0.3">
      <c r="B46" s="24"/>
      <c r="R46" s="25"/>
    </row>
    <row r="47" spans="2:18" x14ac:dyDescent="0.3">
      <c r="B47" s="24"/>
      <c r="R47" s="25"/>
    </row>
    <row r="48" spans="2:18" x14ac:dyDescent="0.3">
      <c r="B48" s="24"/>
      <c r="R48" s="25"/>
    </row>
    <row r="49" spans="2:18" x14ac:dyDescent="0.3">
      <c r="B49" s="24"/>
      <c r="R49" s="25"/>
    </row>
    <row r="50" spans="2:18" s="1" customFormat="1" ht="15" x14ac:dyDescent="0.3">
      <c r="B50" s="32"/>
      <c r="D50" s="45" t="s">
        <v>47</v>
      </c>
      <c r="E50" s="46"/>
      <c r="F50" s="46"/>
      <c r="G50" s="46"/>
      <c r="H50" s="47"/>
      <c r="J50" s="45" t="s">
        <v>48</v>
      </c>
      <c r="K50" s="46"/>
      <c r="L50" s="46"/>
      <c r="M50" s="46"/>
      <c r="N50" s="46"/>
      <c r="O50" s="46"/>
      <c r="P50" s="47"/>
      <c r="R50" s="33"/>
    </row>
    <row r="51" spans="2:18" x14ac:dyDescent="0.3">
      <c r="B51" s="24"/>
      <c r="D51" s="48"/>
      <c r="H51" s="49"/>
      <c r="J51" s="48"/>
      <c r="P51" s="49"/>
      <c r="R51" s="25"/>
    </row>
    <row r="52" spans="2:18" x14ac:dyDescent="0.3">
      <c r="B52" s="24"/>
      <c r="D52" s="48"/>
      <c r="H52" s="49"/>
      <c r="J52" s="48"/>
      <c r="P52" s="49"/>
      <c r="R52" s="25"/>
    </row>
    <row r="53" spans="2:18" x14ac:dyDescent="0.3">
      <c r="B53" s="24"/>
      <c r="D53" s="48"/>
      <c r="H53" s="49"/>
      <c r="J53" s="48"/>
      <c r="P53" s="49"/>
      <c r="R53" s="25"/>
    </row>
    <row r="54" spans="2:18" x14ac:dyDescent="0.3">
      <c r="B54" s="24"/>
      <c r="D54" s="48"/>
      <c r="H54" s="49"/>
      <c r="J54" s="48"/>
      <c r="P54" s="49"/>
      <c r="R54" s="25"/>
    </row>
    <row r="55" spans="2:18" x14ac:dyDescent="0.3">
      <c r="B55" s="24"/>
      <c r="D55" s="48"/>
      <c r="H55" s="49"/>
      <c r="J55" s="48"/>
      <c r="P55" s="49"/>
      <c r="R55" s="25"/>
    </row>
    <row r="56" spans="2:18" x14ac:dyDescent="0.3">
      <c r="B56" s="24"/>
      <c r="D56" s="48"/>
      <c r="H56" s="49"/>
      <c r="J56" s="48"/>
      <c r="P56" s="49"/>
      <c r="R56" s="25"/>
    </row>
    <row r="57" spans="2:18" x14ac:dyDescent="0.3">
      <c r="B57" s="24"/>
      <c r="D57" s="48"/>
      <c r="H57" s="49"/>
      <c r="J57" s="48"/>
      <c r="P57" s="49"/>
      <c r="R57" s="25"/>
    </row>
    <row r="58" spans="2:18" x14ac:dyDescent="0.3">
      <c r="B58" s="24"/>
      <c r="D58" s="48"/>
      <c r="H58" s="49"/>
      <c r="J58" s="48"/>
      <c r="P58" s="49"/>
      <c r="R58" s="25"/>
    </row>
    <row r="59" spans="2:18" s="1" customFormat="1" ht="15" x14ac:dyDescent="0.3">
      <c r="B59" s="32"/>
      <c r="D59" s="50" t="s">
        <v>49</v>
      </c>
      <c r="E59" s="51"/>
      <c r="F59" s="51"/>
      <c r="G59" s="52" t="s">
        <v>50</v>
      </c>
      <c r="H59" s="53"/>
      <c r="J59" s="50" t="s">
        <v>49</v>
      </c>
      <c r="K59" s="51"/>
      <c r="L59" s="51"/>
      <c r="M59" s="51"/>
      <c r="N59" s="52" t="s">
        <v>50</v>
      </c>
      <c r="O59" s="51"/>
      <c r="P59" s="53"/>
      <c r="R59" s="33"/>
    </row>
    <row r="60" spans="2:18" x14ac:dyDescent="0.3">
      <c r="B60" s="24"/>
      <c r="R60" s="25"/>
    </row>
    <row r="61" spans="2:18" s="1" customFormat="1" ht="15" x14ac:dyDescent="0.3">
      <c r="B61" s="32"/>
      <c r="D61" s="45" t="s">
        <v>51</v>
      </c>
      <c r="E61" s="46"/>
      <c r="F61" s="46"/>
      <c r="G61" s="46"/>
      <c r="H61" s="47"/>
      <c r="J61" s="45" t="s">
        <v>52</v>
      </c>
      <c r="K61" s="46"/>
      <c r="L61" s="46"/>
      <c r="M61" s="46"/>
      <c r="N61" s="46"/>
      <c r="O61" s="46"/>
      <c r="P61" s="47"/>
      <c r="R61" s="33"/>
    </row>
    <row r="62" spans="2:18" x14ac:dyDescent="0.3">
      <c r="B62" s="24"/>
      <c r="D62" s="48"/>
      <c r="H62" s="49"/>
      <c r="J62" s="48"/>
      <c r="P62" s="49"/>
      <c r="R62" s="25"/>
    </row>
    <row r="63" spans="2:18" x14ac:dyDescent="0.3">
      <c r="B63" s="24"/>
      <c r="D63" s="48"/>
      <c r="H63" s="49"/>
      <c r="J63" s="48"/>
      <c r="P63" s="49"/>
      <c r="R63" s="25"/>
    </row>
    <row r="64" spans="2:18" x14ac:dyDescent="0.3">
      <c r="B64" s="24"/>
      <c r="D64" s="48"/>
      <c r="H64" s="49"/>
      <c r="J64" s="48"/>
      <c r="P64" s="49"/>
      <c r="R64" s="25"/>
    </row>
    <row r="65" spans="2:18" x14ac:dyDescent="0.3">
      <c r="B65" s="24"/>
      <c r="D65" s="48"/>
      <c r="H65" s="49"/>
      <c r="J65" s="48"/>
      <c r="P65" s="49"/>
      <c r="R65" s="25"/>
    </row>
    <row r="66" spans="2:18" x14ac:dyDescent="0.3">
      <c r="B66" s="24"/>
      <c r="D66" s="48"/>
      <c r="H66" s="49"/>
      <c r="J66" s="48"/>
      <c r="P66" s="49"/>
      <c r="R66" s="25"/>
    </row>
    <row r="67" spans="2:18" x14ac:dyDescent="0.3">
      <c r="B67" s="24"/>
      <c r="D67" s="48"/>
      <c r="H67" s="49"/>
      <c r="J67" s="48"/>
      <c r="P67" s="49"/>
      <c r="R67" s="25"/>
    </row>
    <row r="68" spans="2:18" x14ac:dyDescent="0.3">
      <c r="B68" s="24"/>
      <c r="D68" s="48"/>
      <c r="H68" s="49"/>
      <c r="J68" s="48"/>
      <c r="P68" s="49"/>
      <c r="R68" s="25"/>
    </row>
    <row r="69" spans="2:18" x14ac:dyDescent="0.3">
      <c r="B69" s="24"/>
      <c r="D69" s="48"/>
      <c r="H69" s="49"/>
      <c r="J69" s="48"/>
      <c r="P69" s="49"/>
      <c r="R69" s="25"/>
    </row>
    <row r="70" spans="2:18" s="1" customFormat="1" ht="15" x14ac:dyDescent="0.3">
      <c r="B70" s="32"/>
      <c r="D70" s="50" t="s">
        <v>49</v>
      </c>
      <c r="E70" s="51"/>
      <c r="F70" s="51"/>
      <c r="G70" s="52" t="s">
        <v>50</v>
      </c>
      <c r="H70" s="53"/>
      <c r="J70" s="50" t="s">
        <v>49</v>
      </c>
      <c r="K70" s="51"/>
      <c r="L70" s="51"/>
      <c r="M70" s="51"/>
      <c r="N70" s="52" t="s">
        <v>50</v>
      </c>
      <c r="O70" s="51"/>
      <c r="P70" s="53"/>
      <c r="R70" s="33"/>
    </row>
    <row r="71" spans="2:18" s="1" customFormat="1" ht="14.45" customHeight="1" x14ac:dyDescent="0.3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6"/>
    </row>
    <row r="75" spans="2:18" s="1" customFormat="1" ht="6.95" customHeight="1" x14ac:dyDescent="0.3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9"/>
    </row>
    <row r="76" spans="2:18" s="1" customFormat="1" ht="36.950000000000003" customHeight="1" x14ac:dyDescent="0.3">
      <c r="B76" s="32"/>
      <c r="C76" s="197" t="s">
        <v>100</v>
      </c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33"/>
    </row>
    <row r="77" spans="2:18" s="1" customFormat="1" ht="6.95" customHeight="1" x14ac:dyDescent="0.3">
      <c r="B77" s="32"/>
      <c r="R77" s="33"/>
    </row>
    <row r="78" spans="2:18" s="1" customFormat="1" ht="30" customHeight="1" x14ac:dyDescent="0.3">
      <c r="B78" s="32"/>
      <c r="C78" s="29" t="s">
        <v>16</v>
      </c>
      <c r="F78" s="237" t="str">
        <f>F6</f>
        <v>Zníženie energetickej náročnosti spoločnosti Kovomont-PO, Výrobná hala č.1 + administratívna budova</v>
      </c>
      <c r="G78" s="238"/>
      <c r="H78" s="238"/>
      <c r="I78" s="238"/>
      <c r="J78" s="238"/>
      <c r="K78" s="238"/>
      <c r="L78" s="238"/>
      <c r="M78" s="238"/>
      <c r="N78" s="238"/>
      <c r="O78" s="238"/>
      <c r="P78" s="238"/>
      <c r="R78" s="33"/>
    </row>
    <row r="79" spans="2:18" s="1" customFormat="1" ht="36.950000000000003" customHeight="1" x14ac:dyDescent="0.3">
      <c r="B79" s="32"/>
      <c r="C79" s="63" t="s">
        <v>97</v>
      </c>
      <c r="F79" s="215" t="str">
        <f>F7</f>
        <v>02 - SO 102 - Hala 1 - Zateplenie strechy</v>
      </c>
      <c r="G79" s="235"/>
      <c r="H79" s="235"/>
      <c r="I79" s="235"/>
      <c r="J79" s="235"/>
      <c r="K79" s="235"/>
      <c r="L79" s="235"/>
      <c r="M79" s="235"/>
      <c r="N79" s="235"/>
      <c r="O79" s="235"/>
      <c r="P79" s="235"/>
      <c r="R79" s="33"/>
    </row>
    <row r="80" spans="2:18" s="1" customFormat="1" ht="6.95" customHeight="1" x14ac:dyDescent="0.3">
      <c r="B80" s="32"/>
      <c r="R80" s="33"/>
    </row>
    <row r="81" spans="2:47" s="1" customFormat="1" ht="18" customHeight="1" x14ac:dyDescent="0.3">
      <c r="B81" s="32"/>
      <c r="C81" s="29" t="s">
        <v>20</v>
      </c>
      <c r="F81" s="27" t="str">
        <f>F9</f>
        <v>Prešov</v>
      </c>
      <c r="K81" s="29" t="s">
        <v>22</v>
      </c>
      <c r="M81" s="239">
        <f>IF(O9="","",O9)</f>
        <v>43896</v>
      </c>
      <c r="N81" s="239"/>
      <c r="O81" s="239"/>
      <c r="P81" s="239"/>
      <c r="R81" s="33"/>
    </row>
    <row r="82" spans="2:47" s="1" customFormat="1" ht="6.95" customHeight="1" x14ac:dyDescent="0.3">
      <c r="B82" s="32"/>
      <c r="R82" s="33"/>
    </row>
    <row r="83" spans="2:47" s="1" customFormat="1" ht="15" x14ac:dyDescent="0.3">
      <c r="B83" s="32"/>
      <c r="C83" s="29" t="s">
        <v>23</v>
      </c>
      <c r="F83" s="27" t="str">
        <f>E12</f>
        <v>Kovomont - PO s.r.o., Prešov</v>
      </c>
      <c r="K83" s="29" t="s">
        <v>29</v>
      </c>
      <c r="M83" s="199" t="str">
        <f>E18</f>
        <v>ing. M. Kovaľ, Prešov</v>
      </c>
      <c r="N83" s="199"/>
      <c r="O83" s="199"/>
      <c r="P83" s="199"/>
      <c r="Q83" s="199"/>
      <c r="R83" s="33"/>
    </row>
    <row r="84" spans="2:47" s="1" customFormat="1" ht="14.45" customHeight="1" x14ac:dyDescent="0.3">
      <c r="B84" s="32"/>
      <c r="C84" s="29" t="s">
        <v>27</v>
      </c>
      <c r="F84" s="27" t="str">
        <f>IF(E15="","",E15)</f>
        <v xml:space="preserve"> </v>
      </c>
      <c r="K84" s="29" t="s">
        <v>32</v>
      </c>
      <c r="M84" s="199" t="str">
        <f>E21</f>
        <v xml:space="preserve"> </v>
      </c>
      <c r="N84" s="199"/>
      <c r="O84" s="199"/>
      <c r="P84" s="199"/>
      <c r="Q84" s="199"/>
      <c r="R84" s="33"/>
    </row>
    <row r="85" spans="2:47" s="1" customFormat="1" ht="10.35" customHeight="1" x14ac:dyDescent="0.3">
      <c r="B85" s="32"/>
      <c r="R85" s="33"/>
    </row>
    <row r="86" spans="2:47" s="1" customFormat="1" ht="29.25" customHeight="1" x14ac:dyDescent="0.3">
      <c r="B86" s="32"/>
      <c r="C86" s="242" t="s">
        <v>101</v>
      </c>
      <c r="D86" s="243"/>
      <c r="E86" s="243"/>
      <c r="F86" s="243"/>
      <c r="G86" s="243"/>
      <c r="H86" s="95"/>
      <c r="I86" s="95"/>
      <c r="J86" s="95"/>
      <c r="K86" s="95"/>
      <c r="L86" s="95"/>
      <c r="M86" s="95"/>
      <c r="N86" s="242" t="s">
        <v>102</v>
      </c>
      <c r="O86" s="243"/>
      <c r="P86" s="243"/>
      <c r="Q86" s="243"/>
      <c r="R86" s="33"/>
    </row>
    <row r="87" spans="2:47" s="1" customFormat="1" ht="10.35" customHeight="1" x14ac:dyDescent="0.3">
      <c r="B87" s="32"/>
      <c r="R87" s="33"/>
    </row>
    <row r="88" spans="2:47" s="1" customFormat="1" ht="29.25" customHeight="1" x14ac:dyDescent="0.3">
      <c r="B88" s="32"/>
      <c r="C88" s="102" t="s">
        <v>103</v>
      </c>
      <c r="N88" s="205">
        <f>N119</f>
        <v>0</v>
      </c>
      <c r="O88" s="244"/>
      <c r="P88" s="244"/>
      <c r="Q88" s="244"/>
      <c r="R88" s="33"/>
      <c r="AU88" s="20" t="s">
        <v>104</v>
      </c>
    </row>
    <row r="89" spans="2:47" s="6" customFormat="1" ht="24.95" customHeight="1" x14ac:dyDescent="0.3">
      <c r="B89" s="103"/>
      <c r="D89" s="104" t="s">
        <v>105</v>
      </c>
      <c r="N89" s="245">
        <f>N120</f>
        <v>0</v>
      </c>
      <c r="O89" s="246"/>
      <c r="P89" s="246"/>
      <c r="Q89" s="246"/>
      <c r="R89" s="105"/>
    </row>
    <row r="90" spans="2:47" s="7" customFormat="1" ht="19.899999999999999" customHeight="1" x14ac:dyDescent="0.3">
      <c r="B90" s="106"/>
      <c r="D90" s="107" t="s">
        <v>107</v>
      </c>
      <c r="N90" s="247">
        <f>N121</f>
        <v>0</v>
      </c>
      <c r="O90" s="248"/>
      <c r="P90" s="248"/>
      <c r="Q90" s="248"/>
      <c r="R90" s="108"/>
    </row>
    <row r="91" spans="2:47" s="7" customFormat="1" ht="19.899999999999999" customHeight="1" x14ac:dyDescent="0.3">
      <c r="B91" s="106"/>
      <c r="D91" s="107" t="s">
        <v>108</v>
      </c>
      <c r="N91" s="247">
        <f>N125</f>
        <v>0</v>
      </c>
      <c r="O91" s="248"/>
      <c r="P91" s="248"/>
      <c r="Q91" s="248"/>
      <c r="R91" s="108"/>
    </row>
    <row r="92" spans="2:47" s="6" customFormat="1" ht="24.95" customHeight="1" x14ac:dyDescent="0.3">
      <c r="B92" s="103"/>
      <c r="D92" s="104" t="s">
        <v>200</v>
      </c>
      <c r="N92" s="245">
        <f>N127</f>
        <v>0</v>
      </c>
      <c r="O92" s="246"/>
      <c r="P92" s="246"/>
      <c r="Q92" s="246"/>
      <c r="R92" s="105"/>
    </row>
    <row r="93" spans="2:47" s="7" customFormat="1" ht="19.899999999999999" customHeight="1" x14ac:dyDescent="0.3">
      <c r="B93" s="106"/>
      <c r="D93" s="107" t="s">
        <v>201</v>
      </c>
      <c r="N93" s="247">
        <f>N128</f>
        <v>0</v>
      </c>
      <c r="O93" s="248"/>
      <c r="P93" s="248"/>
      <c r="Q93" s="248"/>
      <c r="R93" s="108"/>
    </row>
    <row r="94" spans="2:47" s="7" customFormat="1" ht="19.899999999999999" customHeight="1" x14ac:dyDescent="0.3">
      <c r="B94" s="106"/>
      <c r="D94" s="107" t="s">
        <v>202</v>
      </c>
      <c r="N94" s="247">
        <f>N142</f>
        <v>0</v>
      </c>
      <c r="O94" s="248"/>
      <c r="P94" s="248"/>
      <c r="Q94" s="248"/>
      <c r="R94" s="108"/>
    </row>
    <row r="95" spans="2:47" s="7" customFormat="1" ht="19.899999999999999" customHeight="1" x14ac:dyDescent="0.3">
      <c r="B95" s="106"/>
      <c r="D95" s="107" t="s">
        <v>203</v>
      </c>
      <c r="N95" s="247">
        <f>N152</f>
        <v>0</v>
      </c>
      <c r="O95" s="248"/>
      <c r="P95" s="248"/>
      <c r="Q95" s="248"/>
      <c r="R95" s="108"/>
    </row>
    <row r="96" spans="2:47" s="7" customFormat="1" ht="19.899999999999999" customHeight="1" x14ac:dyDescent="0.3">
      <c r="B96" s="106"/>
      <c r="D96" s="107" t="s">
        <v>204</v>
      </c>
      <c r="N96" s="247">
        <f>N156</f>
        <v>0</v>
      </c>
      <c r="O96" s="248"/>
      <c r="P96" s="248"/>
      <c r="Q96" s="248"/>
      <c r="R96" s="108"/>
    </row>
    <row r="97" spans="2:21" s="6" customFormat="1" ht="24.95" customHeight="1" x14ac:dyDescent="0.3">
      <c r="B97" s="103"/>
      <c r="D97" s="104" t="s">
        <v>205</v>
      </c>
      <c r="N97" s="245">
        <f>N161</f>
        <v>0</v>
      </c>
      <c r="O97" s="246"/>
      <c r="P97" s="246"/>
      <c r="Q97" s="246"/>
      <c r="R97" s="105"/>
    </row>
    <row r="98" spans="2:21" s="7" customFormat="1" ht="19.899999999999999" customHeight="1" x14ac:dyDescent="0.3">
      <c r="B98" s="106"/>
      <c r="D98" s="107" t="s">
        <v>206</v>
      </c>
      <c r="N98" s="247">
        <f>N162</f>
        <v>0</v>
      </c>
      <c r="O98" s="248"/>
      <c r="P98" s="248"/>
      <c r="Q98" s="248"/>
      <c r="R98" s="108"/>
    </row>
    <row r="99" spans="2:21" s="1" customFormat="1" ht="21.75" customHeight="1" x14ac:dyDescent="0.3">
      <c r="B99" s="32"/>
      <c r="R99" s="33"/>
    </row>
    <row r="100" spans="2:21" s="1" customFormat="1" ht="29.25" customHeight="1" x14ac:dyDescent="0.3">
      <c r="B100" s="32"/>
      <c r="C100" s="102" t="s">
        <v>109</v>
      </c>
      <c r="N100" s="244">
        <v>0</v>
      </c>
      <c r="O100" s="251"/>
      <c r="P100" s="251"/>
      <c r="Q100" s="251"/>
      <c r="R100" s="33"/>
      <c r="T100" s="109"/>
      <c r="U100" s="110" t="s">
        <v>37</v>
      </c>
    </row>
    <row r="101" spans="2:21" s="1" customFormat="1" ht="18" customHeight="1" x14ac:dyDescent="0.3">
      <c r="B101" s="32"/>
      <c r="R101" s="33"/>
    </row>
    <row r="102" spans="2:21" s="1" customFormat="1" ht="29.25" customHeight="1" x14ac:dyDescent="0.3">
      <c r="B102" s="32"/>
      <c r="C102" s="94" t="s">
        <v>90</v>
      </c>
      <c r="D102" s="95"/>
      <c r="E102" s="95"/>
      <c r="F102" s="95"/>
      <c r="G102" s="95"/>
      <c r="H102" s="95"/>
      <c r="I102" s="95"/>
      <c r="J102" s="95"/>
      <c r="K102" s="95"/>
      <c r="L102" s="204">
        <f>ROUND(SUM(N88+N100),2)</f>
        <v>0</v>
      </c>
      <c r="M102" s="204"/>
      <c r="N102" s="204"/>
      <c r="O102" s="204"/>
      <c r="P102" s="204"/>
      <c r="Q102" s="204"/>
      <c r="R102" s="33"/>
    </row>
    <row r="103" spans="2:21" s="1" customFormat="1" ht="6.95" customHeight="1" x14ac:dyDescent="0.3">
      <c r="B103" s="54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6"/>
    </row>
    <row r="107" spans="2:21" s="1" customFormat="1" ht="6.95" customHeight="1" x14ac:dyDescent="0.3">
      <c r="B107" s="57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9"/>
    </row>
    <row r="108" spans="2:21" s="1" customFormat="1" ht="36.950000000000003" customHeight="1" x14ac:dyDescent="0.3">
      <c r="B108" s="32"/>
      <c r="C108" s="197" t="s">
        <v>110</v>
      </c>
      <c r="D108" s="235"/>
      <c r="E108" s="235"/>
      <c r="F108" s="235"/>
      <c r="G108" s="235"/>
      <c r="H108" s="235"/>
      <c r="I108" s="235"/>
      <c r="J108" s="235"/>
      <c r="K108" s="235"/>
      <c r="L108" s="235"/>
      <c r="M108" s="235"/>
      <c r="N108" s="235"/>
      <c r="O108" s="235"/>
      <c r="P108" s="235"/>
      <c r="Q108" s="235"/>
      <c r="R108" s="33"/>
    </row>
    <row r="109" spans="2:21" s="1" customFormat="1" ht="6.95" customHeight="1" x14ac:dyDescent="0.3">
      <c r="B109" s="32"/>
      <c r="R109" s="33"/>
    </row>
    <row r="110" spans="2:21" s="1" customFormat="1" ht="30" customHeight="1" x14ac:dyDescent="0.3">
      <c r="B110" s="32"/>
      <c r="C110" s="29" t="s">
        <v>16</v>
      </c>
      <c r="F110" s="237" t="str">
        <f>F6</f>
        <v>Zníženie energetickej náročnosti spoločnosti Kovomont-PO, Výrobná hala č.1 + administratívna budova</v>
      </c>
      <c r="G110" s="238"/>
      <c r="H110" s="238"/>
      <c r="I110" s="238"/>
      <c r="J110" s="238"/>
      <c r="K110" s="238"/>
      <c r="L110" s="238"/>
      <c r="M110" s="238"/>
      <c r="N110" s="238"/>
      <c r="O110" s="238"/>
      <c r="P110" s="238"/>
      <c r="R110" s="33"/>
    </row>
    <row r="111" spans="2:21" s="1" customFormat="1" ht="36.950000000000003" customHeight="1" x14ac:dyDescent="0.3">
      <c r="B111" s="32"/>
      <c r="C111" s="63" t="s">
        <v>97</v>
      </c>
      <c r="F111" s="215" t="str">
        <f>F7</f>
        <v>02 - SO 102 - Hala 1 - Zateplenie strechy</v>
      </c>
      <c r="G111" s="235"/>
      <c r="H111" s="235"/>
      <c r="I111" s="235"/>
      <c r="J111" s="235"/>
      <c r="K111" s="235"/>
      <c r="L111" s="235"/>
      <c r="M111" s="235"/>
      <c r="N111" s="235"/>
      <c r="O111" s="235"/>
      <c r="P111" s="235"/>
      <c r="R111" s="33"/>
    </row>
    <row r="112" spans="2:21" s="1" customFormat="1" ht="6.95" customHeight="1" x14ac:dyDescent="0.3">
      <c r="B112" s="32"/>
      <c r="R112" s="33"/>
    </row>
    <row r="113" spans="2:65" s="1" customFormat="1" ht="18" customHeight="1" x14ac:dyDescent="0.3">
      <c r="B113" s="32"/>
      <c r="C113" s="29" t="s">
        <v>20</v>
      </c>
      <c r="F113" s="27" t="str">
        <f>F9</f>
        <v>Prešov</v>
      </c>
      <c r="K113" s="29" t="s">
        <v>22</v>
      </c>
      <c r="M113" s="239">
        <f>IF(O9="","",O9)</f>
        <v>43896</v>
      </c>
      <c r="N113" s="239"/>
      <c r="O113" s="239"/>
      <c r="P113" s="239"/>
      <c r="R113" s="33"/>
    </row>
    <row r="114" spans="2:65" s="1" customFormat="1" ht="6.95" customHeight="1" x14ac:dyDescent="0.3">
      <c r="B114" s="32"/>
      <c r="R114" s="33"/>
    </row>
    <row r="115" spans="2:65" s="1" customFormat="1" ht="15" x14ac:dyDescent="0.3">
      <c r="B115" s="32"/>
      <c r="C115" s="29" t="s">
        <v>23</v>
      </c>
      <c r="F115" s="27" t="str">
        <f>E12</f>
        <v>Kovomont - PO s.r.o., Prešov</v>
      </c>
      <c r="K115" s="29" t="s">
        <v>29</v>
      </c>
      <c r="M115" s="199" t="str">
        <f>E18</f>
        <v>ing. M. Kovaľ, Prešov</v>
      </c>
      <c r="N115" s="199"/>
      <c r="O115" s="199"/>
      <c r="P115" s="199"/>
      <c r="Q115" s="199"/>
      <c r="R115" s="33"/>
    </row>
    <row r="116" spans="2:65" s="1" customFormat="1" ht="14.45" customHeight="1" x14ac:dyDescent="0.3">
      <c r="B116" s="32"/>
      <c r="C116" s="29" t="s">
        <v>27</v>
      </c>
      <c r="F116" s="27" t="str">
        <f>IF(E15="","",E15)</f>
        <v xml:space="preserve"> </v>
      </c>
      <c r="K116" s="29" t="s">
        <v>32</v>
      </c>
      <c r="M116" s="199" t="str">
        <f>E21</f>
        <v xml:space="preserve"> </v>
      </c>
      <c r="N116" s="199"/>
      <c r="O116" s="199"/>
      <c r="P116" s="199"/>
      <c r="Q116" s="199"/>
      <c r="R116" s="33"/>
    </row>
    <row r="117" spans="2:65" s="1" customFormat="1" ht="10.35" customHeight="1" x14ac:dyDescent="0.3">
      <c r="B117" s="32"/>
      <c r="R117" s="33"/>
    </row>
    <row r="118" spans="2:65" s="8" customFormat="1" ht="29.25" customHeight="1" x14ac:dyDescent="0.3">
      <c r="B118" s="111"/>
      <c r="C118" s="112" t="s">
        <v>111</v>
      </c>
      <c r="D118" s="113" t="s">
        <v>112</v>
      </c>
      <c r="E118" s="113" t="s">
        <v>55</v>
      </c>
      <c r="F118" s="252" t="s">
        <v>113</v>
      </c>
      <c r="G118" s="252"/>
      <c r="H118" s="252"/>
      <c r="I118" s="252"/>
      <c r="J118" s="113" t="s">
        <v>114</v>
      </c>
      <c r="K118" s="113" t="s">
        <v>115</v>
      </c>
      <c r="L118" s="252" t="s">
        <v>116</v>
      </c>
      <c r="M118" s="252"/>
      <c r="N118" s="252" t="s">
        <v>102</v>
      </c>
      <c r="O118" s="252"/>
      <c r="P118" s="252"/>
      <c r="Q118" s="253"/>
      <c r="R118" s="114"/>
      <c r="T118" s="68" t="s">
        <v>117</v>
      </c>
      <c r="U118" s="69" t="s">
        <v>37</v>
      </c>
      <c r="V118" s="69" t="s">
        <v>118</v>
      </c>
      <c r="W118" s="69" t="s">
        <v>119</v>
      </c>
      <c r="X118" s="69" t="s">
        <v>120</v>
      </c>
      <c r="Y118" s="69" t="s">
        <v>121</v>
      </c>
      <c r="Z118" s="69" t="s">
        <v>122</v>
      </c>
      <c r="AA118" s="70" t="s">
        <v>123</v>
      </c>
    </row>
    <row r="119" spans="2:65" s="1" customFormat="1" ht="29.25" customHeight="1" x14ac:dyDescent="0.35">
      <c r="B119" s="32"/>
      <c r="C119" s="72" t="s">
        <v>98</v>
      </c>
      <c r="N119" s="254">
        <f>BK119</f>
        <v>0</v>
      </c>
      <c r="O119" s="255"/>
      <c r="P119" s="255"/>
      <c r="Q119" s="255"/>
      <c r="R119" s="33"/>
      <c r="T119" s="71"/>
      <c r="U119" s="46"/>
      <c r="V119" s="46"/>
      <c r="W119" s="115">
        <f>W120+W127+W161</f>
        <v>867.87402554999994</v>
      </c>
      <c r="X119" s="46"/>
      <c r="Y119" s="115">
        <f>Y120+Y127+Y161</f>
        <v>56.619186059999997</v>
      </c>
      <c r="Z119" s="46"/>
      <c r="AA119" s="116">
        <f>AA120+AA127+AA161</f>
        <v>0.24713499999999999</v>
      </c>
      <c r="AT119" s="20" t="s">
        <v>72</v>
      </c>
      <c r="AU119" s="20" t="s">
        <v>104</v>
      </c>
      <c r="BK119" s="117">
        <f>BK120+BK127+BK161</f>
        <v>0</v>
      </c>
    </row>
    <row r="120" spans="2:65" s="9" customFormat="1" ht="37.35" customHeight="1" x14ac:dyDescent="0.35">
      <c r="B120" s="118"/>
      <c r="D120" s="119" t="s">
        <v>105</v>
      </c>
      <c r="E120" s="119"/>
      <c r="F120" s="119"/>
      <c r="G120" s="119"/>
      <c r="H120" s="119"/>
      <c r="I120" s="119"/>
      <c r="J120" s="119"/>
      <c r="K120" s="119"/>
      <c r="L120" s="119"/>
      <c r="M120" s="119"/>
      <c r="N120" s="256">
        <f>BK120</f>
        <v>0</v>
      </c>
      <c r="O120" s="245"/>
      <c r="P120" s="245"/>
      <c r="Q120" s="245"/>
      <c r="R120" s="120"/>
      <c r="T120" s="121"/>
      <c r="W120" s="122">
        <f>W121+W125</f>
        <v>201.719256</v>
      </c>
      <c r="Y120" s="122">
        <f>Y121+Y125</f>
        <v>45.294227999999997</v>
      </c>
      <c r="AA120" s="123">
        <f>AA121+AA125</f>
        <v>0</v>
      </c>
      <c r="AR120" s="124" t="s">
        <v>79</v>
      </c>
      <c r="AT120" s="125" t="s">
        <v>72</v>
      </c>
      <c r="AU120" s="125" t="s">
        <v>73</v>
      </c>
      <c r="AY120" s="124" t="s">
        <v>124</v>
      </c>
      <c r="BK120" s="126">
        <f>BK121+BK125</f>
        <v>0</v>
      </c>
    </row>
    <row r="121" spans="2:65" s="9" customFormat="1" ht="19.899999999999999" customHeight="1" x14ac:dyDescent="0.3">
      <c r="B121" s="118"/>
      <c r="D121" s="127" t="s">
        <v>107</v>
      </c>
      <c r="E121" s="127"/>
      <c r="F121" s="127"/>
      <c r="G121" s="127"/>
      <c r="H121" s="127"/>
      <c r="I121" s="127"/>
      <c r="J121" s="127"/>
      <c r="K121" s="127"/>
      <c r="L121" s="127"/>
      <c r="M121" s="127"/>
      <c r="N121" s="257">
        <f>BK121</f>
        <v>0</v>
      </c>
      <c r="O121" s="258"/>
      <c r="P121" s="258"/>
      <c r="Q121" s="258"/>
      <c r="R121" s="120"/>
      <c r="T121" s="121"/>
      <c r="W121" s="122">
        <f>SUM(W122:W124)</f>
        <v>89.869500000000002</v>
      </c>
      <c r="Y121" s="122">
        <f>SUM(Y122:Y124)</f>
        <v>45.294227999999997</v>
      </c>
      <c r="AA121" s="123">
        <f>SUM(AA122:AA124)</f>
        <v>0</v>
      </c>
      <c r="AR121" s="124" t="s">
        <v>79</v>
      </c>
      <c r="AT121" s="125" t="s">
        <v>72</v>
      </c>
      <c r="AU121" s="125" t="s">
        <v>79</v>
      </c>
      <c r="AY121" s="124" t="s">
        <v>124</v>
      </c>
      <c r="BK121" s="126">
        <f>SUM(BK122:BK124)</f>
        <v>0</v>
      </c>
    </row>
    <row r="122" spans="2:65" s="1" customFormat="1" ht="25.5" customHeight="1" x14ac:dyDescent="0.3">
      <c r="B122" s="128"/>
      <c r="C122" s="129" t="s">
        <v>79</v>
      </c>
      <c r="D122" s="129" t="s">
        <v>125</v>
      </c>
      <c r="E122" s="130" t="s">
        <v>207</v>
      </c>
      <c r="F122" s="259" t="s">
        <v>208</v>
      </c>
      <c r="G122" s="259"/>
      <c r="H122" s="259"/>
      <c r="I122" s="259"/>
      <c r="J122" s="131" t="s">
        <v>128</v>
      </c>
      <c r="K122" s="132">
        <v>599.13</v>
      </c>
      <c r="L122" s="260"/>
      <c r="M122" s="260"/>
      <c r="N122" s="260">
        <f>ROUND(L122*K122,2)</f>
        <v>0</v>
      </c>
      <c r="O122" s="260"/>
      <c r="P122" s="260"/>
      <c r="Q122" s="260"/>
      <c r="R122" s="134"/>
      <c r="T122" s="135" t="s">
        <v>5</v>
      </c>
      <c r="U122" s="39" t="s">
        <v>40</v>
      </c>
      <c r="V122" s="136">
        <v>0.15</v>
      </c>
      <c r="W122" s="136">
        <f>V122*K122</f>
        <v>89.869500000000002</v>
      </c>
      <c r="X122" s="136">
        <v>7.5600000000000001E-2</v>
      </c>
      <c r="Y122" s="136">
        <f>X122*K122</f>
        <v>45.294227999999997</v>
      </c>
      <c r="Z122" s="136">
        <v>0</v>
      </c>
      <c r="AA122" s="137">
        <f>Z122*K122</f>
        <v>0</v>
      </c>
      <c r="AR122" s="20" t="s">
        <v>129</v>
      </c>
      <c r="AT122" s="20" t="s">
        <v>125</v>
      </c>
      <c r="AU122" s="20" t="s">
        <v>130</v>
      </c>
      <c r="AY122" s="20" t="s">
        <v>124</v>
      </c>
      <c r="BE122" s="138">
        <f>IF(U122="základná",N122,0)</f>
        <v>0</v>
      </c>
      <c r="BF122" s="138">
        <f>IF(U122="znížená",N122,0)</f>
        <v>0</v>
      </c>
      <c r="BG122" s="138">
        <f>IF(U122="zákl. prenesená",N122,0)</f>
        <v>0</v>
      </c>
      <c r="BH122" s="138">
        <f>IF(U122="zníž. prenesená",N122,0)</f>
        <v>0</v>
      </c>
      <c r="BI122" s="138">
        <f>IF(U122="nulová",N122,0)</f>
        <v>0</v>
      </c>
      <c r="BJ122" s="20" t="s">
        <v>130</v>
      </c>
      <c r="BK122" s="138">
        <f>ROUND(L122*K122,2)</f>
        <v>0</v>
      </c>
      <c r="BL122" s="20" t="s">
        <v>129</v>
      </c>
      <c r="BM122" s="20" t="s">
        <v>209</v>
      </c>
    </row>
    <row r="123" spans="2:65" s="11" customFormat="1" ht="16.5" customHeight="1" x14ac:dyDescent="0.3">
      <c r="B123" s="145"/>
      <c r="E123" s="146" t="s">
        <v>5</v>
      </c>
      <c r="F123" s="249" t="s">
        <v>210</v>
      </c>
      <c r="G123" s="250"/>
      <c r="H123" s="250"/>
      <c r="I123" s="250"/>
      <c r="K123" s="146" t="s">
        <v>5</v>
      </c>
      <c r="R123" s="147"/>
      <c r="T123" s="148"/>
      <c r="AA123" s="149"/>
      <c r="AT123" s="146" t="s">
        <v>136</v>
      </c>
      <c r="AU123" s="146" t="s">
        <v>130</v>
      </c>
      <c r="AV123" s="11" t="s">
        <v>79</v>
      </c>
      <c r="AW123" s="11" t="s">
        <v>31</v>
      </c>
      <c r="AX123" s="11" t="s">
        <v>73</v>
      </c>
      <c r="AY123" s="146" t="s">
        <v>124</v>
      </c>
    </row>
    <row r="124" spans="2:65" s="10" customFormat="1" ht="16.5" customHeight="1" x14ac:dyDescent="0.3">
      <c r="B124" s="139"/>
      <c r="E124" s="140" t="s">
        <v>5</v>
      </c>
      <c r="F124" s="263" t="s">
        <v>211</v>
      </c>
      <c r="G124" s="264"/>
      <c r="H124" s="264"/>
      <c r="I124" s="264"/>
      <c r="K124" s="141">
        <v>599.13</v>
      </c>
      <c r="R124" s="142"/>
      <c r="T124" s="143"/>
      <c r="AA124" s="144"/>
      <c r="AT124" s="140" t="s">
        <v>136</v>
      </c>
      <c r="AU124" s="140" t="s">
        <v>130</v>
      </c>
      <c r="AV124" s="10" t="s">
        <v>130</v>
      </c>
      <c r="AW124" s="10" t="s">
        <v>31</v>
      </c>
      <c r="AX124" s="10" t="s">
        <v>79</v>
      </c>
      <c r="AY124" s="140" t="s">
        <v>124</v>
      </c>
    </row>
    <row r="125" spans="2:65" s="9" customFormat="1" ht="29.85" customHeight="1" x14ac:dyDescent="0.3">
      <c r="B125" s="118"/>
      <c r="D125" s="127" t="s">
        <v>108</v>
      </c>
      <c r="E125" s="127"/>
      <c r="F125" s="127"/>
      <c r="G125" s="127"/>
      <c r="H125" s="127"/>
      <c r="I125" s="127"/>
      <c r="J125" s="127"/>
      <c r="K125" s="127"/>
      <c r="L125" s="127"/>
      <c r="M125" s="127"/>
      <c r="N125" s="257">
        <f>BK125</f>
        <v>0</v>
      </c>
      <c r="O125" s="258"/>
      <c r="P125" s="258"/>
      <c r="Q125" s="258"/>
      <c r="R125" s="120"/>
      <c r="T125" s="121"/>
      <c r="W125" s="122">
        <f>W126</f>
        <v>111.849756</v>
      </c>
      <c r="Y125" s="122">
        <f>Y126</f>
        <v>0</v>
      </c>
      <c r="AA125" s="123">
        <f>AA126</f>
        <v>0</v>
      </c>
      <c r="AR125" s="124" t="s">
        <v>79</v>
      </c>
      <c r="AT125" s="125" t="s">
        <v>72</v>
      </c>
      <c r="AU125" s="125" t="s">
        <v>79</v>
      </c>
      <c r="AY125" s="124" t="s">
        <v>124</v>
      </c>
      <c r="BK125" s="126">
        <f>BK126</f>
        <v>0</v>
      </c>
    </row>
    <row r="126" spans="2:65" s="1" customFormat="1" ht="38.25" customHeight="1" x14ac:dyDescent="0.3">
      <c r="B126" s="128"/>
      <c r="C126" s="129" t="s">
        <v>130</v>
      </c>
      <c r="D126" s="129" t="s">
        <v>125</v>
      </c>
      <c r="E126" s="130" t="s">
        <v>197</v>
      </c>
      <c r="F126" s="259" t="s">
        <v>198</v>
      </c>
      <c r="G126" s="259"/>
      <c r="H126" s="259"/>
      <c r="I126" s="259"/>
      <c r="J126" s="131" t="s">
        <v>178</v>
      </c>
      <c r="K126" s="132">
        <v>45.411999999999999</v>
      </c>
      <c r="L126" s="260"/>
      <c r="M126" s="260"/>
      <c r="N126" s="260">
        <f>ROUND(L126*K126,2)</f>
        <v>0</v>
      </c>
      <c r="O126" s="260"/>
      <c r="P126" s="260"/>
      <c r="Q126" s="260"/>
      <c r="R126" s="134"/>
      <c r="T126" s="135" t="s">
        <v>5</v>
      </c>
      <c r="U126" s="39" t="s">
        <v>40</v>
      </c>
      <c r="V126" s="136">
        <v>2.4630000000000001</v>
      </c>
      <c r="W126" s="136">
        <f>V126*K126</f>
        <v>111.849756</v>
      </c>
      <c r="X126" s="136">
        <v>0</v>
      </c>
      <c r="Y126" s="136">
        <f>X126*K126</f>
        <v>0</v>
      </c>
      <c r="Z126" s="136">
        <v>0</v>
      </c>
      <c r="AA126" s="137">
        <f>Z126*K126</f>
        <v>0</v>
      </c>
      <c r="AR126" s="20" t="s">
        <v>129</v>
      </c>
      <c r="AT126" s="20" t="s">
        <v>125</v>
      </c>
      <c r="AU126" s="20" t="s">
        <v>130</v>
      </c>
      <c r="AY126" s="20" t="s">
        <v>124</v>
      </c>
      <c r="BE126" s="138">
        <f>IF(U126="základná",N126,0)</f>
        <v>0</v>
      </c>
      <c r="BF126" s="138">
        <f>IF(U126="znížená",N126,0)</f>
        <v>0</v>
      </c>
      <c r="BG126" s="138">
        <f>IF(U126="zákl. prenesená",N126,0)</f>
        <v>0</v>
      </c>
      <c r="BH126" s="138">
        <f>IF(U126="zníž. prenesená",N126,0)</f>
        <v>0</v>
      </c>
      <c r="BI126" s="138">
        <f>IF(U126="nulová",N126,0)</f>
        <v>0</v>
      </c>
      <c r="BJ126" s="20" t="s">
        <v>130</v>
      </c>
      <c r="BK126" s="138">
        <f>ROUND(L126*K126,2)</f>
        <v>0</v>
      </c>
      <c r="BL126" s="20" t="s">
        <v>129</v>
      </c>
      <c r="BM126" s="20" t="s">
        <v>212</v>
      </c>
    </row>
    <row r="127" spans="2:65" s="9" customFormat="1" ht="37.35" customHeight="1" x14ac:dyDescent="0.35">
      <c r="B127" s="118"/>
      <c r="D127" s="119" t="s">
        <v>200</v>
      </c>
      <c r="E127" s="119"/>
      <c r="F127" s="119"/>
      <c r="G127" s="119"/>
      <c r="H127" s="119"/>
      <c r="I127" s="119"/>
      <c r="J127" s="119"/>
      <c r="K127" s="119"/>
      <c r="L127" s="119"/>
      <c r="M127" s="119"/>
      <c r="N127" s="269">
        <f>BK127</f>
        <v>0</v>
      </c>
      <c r="O127" s="270"/>
      <c r="P127" s="270"/>
      <c r="Q127" s="270"/>
      <c r="R127" s="120"/>
      <c r="T127" s="121"/>
      <c r="W127" s="122">
        <f>W128+W142+W152+W156</f>
        <v>666.15476954999997</v>
      </c>
      <c r="Y127" s="122">
        <f>Y128+Y142+Y152+Y156</f>
        <v>11.32495806</v>
      </c>
      <c r="AA127" s="123">
        <f>AA128+AA142+AA152+AA156</f>
        <v>0.24713499999999999</v>
      </c>
      <c r="AR127" s="124" t="s">
        <v>130</v>
      </c>
      <c r="AT127" s="125" t="s">
        <v>72</v>
      </c>
      <c r="AU127" s="125" t="s">
        <v>73</v>
      </c>
      <c r="AY127" s="124" t="s">
        <v>124</v>
      </c>
      <c r="BK127" s="126">
        <f>BK128+BK142+BK152+BK156</f>
        <v>0</v>
      </c>
    </row>
    <row r="128" spans="2:65" s="9" customFormat="1" ht="19.899999999999999" customHeight="1" x14ac:dyDescent="0.3">
      <c r="B128" s="118"/>
      <c r="D128" s="127" t="s">
        <v>201</v>
      </c>
      <c r="E128" s="127"/>
      <c r="F128" s="127"/>
      <c r="G128" s="127"/>
      <c r="H128" s="127"/>
      <c r="I128" s="127"/>
      <c r="J128" s="127"/>
      <c r="K128" s="127"/>
      <c r="L128" s="127"/>
      <c r="M128" s="127"/>
      <c r="N128" s="257">
        <f>BK128</f>
        <v>0</v>
      </c>
      <c r="O128" s="258"/>
      <c r="P128" s="258"/>
      <c r="Q128" s="258"/>
      <c r="R128" s="120"/>
      <c r="T128" s="121"/>
      <c r="W128" s="122">
        <f>SUM(W129:W141)</f>
        <v>300.08175994999999</v>
      </c>
      <c r="Y128" s="122">
        <f>SUM(Y129:Y141)</f>
        <v>3.8150813100000001</v>
      </c>
      <c r="AA128" s="123">
        <f>SUM(AA129:AA141)</f>
        <v>0</v>
      </c>
      <c r="AR128" s="124" t="s">
        <v>130</v>
      </c>
      <c r="AT128" s="125" t="s">
        <v>72</v>
      </c>
      <c r="AU128" s="125" t="s">
        <v>79</v>
      </c>
      <c r="AY128" s="124" t="s">
        <v>124</v>
      </c>
      <c r="BK128" s="126">
        <f>SUM(BK129:BK141)</f>
        <v>0</v>
      </c>
    </row>
    <row r="129" spans="2:65" s="1" customFormat="1" ht="38.25" customHeight="1" x14ac:dyDescent="0.3">
      <c r="B129" s="128"/>
      <c r="C129" s="129" t="s">
        <v>137</v>
      </c>
      <c r="D129" s="129" t="s">
        <v>125</v>
      </c>
      <c r="E129" s="130" t="s">
        <v>213</v>
      </c>
      <c r="F129" s="259" t="s">
        <v>214</v>
      </c>
      <c r="G129" s="259"/>
      <c r="H129" s="259"/>
      <c r="I129" s="259"/>
      <c r="J129" s="131" t="s">
        <v>128</v>
      </c>
      <c r="K129" s="132">
        <v>1103.039</v>
      </c>
      <c r="L129" s="260"/>
      <c r="M129" s="260"/>
      <c r="N129" s="260">
        <f>ROUND(L129*K129,2)</f>
        <v>0</v>
      </c>
      <c r="O129" s="260"/>
      <c r="P129" s="260"/>
      <c r="Q129" s="260"/>
      <c r="R129" s="134"/>
      <c r="T129" s="135" t="s">
        <v>5</v>
      </c>
      <c r="U129" s="39" t="s">
        <v>40</v>
      </c>
      <c r="V129" s="136">
        <v>0.24399999999999999</v>
      </c>
      <c r="W129" s="136">
        <f>V129*K129</f>
        <v>269.14151599999997</v>
      </c>
      <c r="X129" s="136">
        <v>0</v>
      </c>
      <c r="Y129" s="136">
        <f>X129*K129</f>
        <v>0</v>
      </c>
      <c r="Z129" s="136">
        <v>0</v>
      </c>
      <c r="AA129" s="137">
        <f>Z129*K129</f>
        <v>0</v>
      </c>
      <c r="AR129" s="20" t="s">
        <v>215</v>
      </c>
      <c r="AT129" s="20" t="s">
        <v>125</v>
      </c>
      <c r="AU129" s="20" t="s">
        <v>130</v>
      </c>
      <c r="AY129" s="20" t="s">
        <v>124</v>
      </c>
      <c r="BE129" s="138">
        <f>IF(U129="základná",N129,0)</f>
        <v>0</v>
      </c>
      <c r="BF129" s="138">
        <f>IF(U129="znížená",N129,0)</f>
        <v>0</v>
      </c>
      <c r="BG129" s="138">
        <f>IF(U129="zákl. prenesená",N129,0)</f>
        <v>0</v>
      </c>
      <c r="BH129" s="138">
        <f>IF(U129="zníž. prenesená",N129,0)</f>
        <v>0</v>
      </c>
      <c r="BI129" s="138">
        <f>IF(U129="nulová",N129,0)</f>
        <v>0</v>
      </c>
      <c r="BJ129" s="20" t="s">
        <v>130</v>
      </c>
      <c r="BK129" s="138">
        <f>ROUND(L129*K129,2)</f>
        <v>0</v>
      </c>
      <c r="BL129" s="20" t="s">
        <v>215</v>
      </c>
      <c r="BM129" s="20" t="s">
        <v>216</v>
      </c>
    </row>
    <row r="130" spans="2:65" s="1" customFormat="1" ht="38.25" customHeight="1" x14ac:dyDescent="0.3">
      <c r="B130" s="128"/>
      <c r="C130" s="159" t="s">
        <v>129</v>
      </c>
      <c r="D130" s="159" t="s">
        <v>217</v>
      </c>
      <c r="E130" s="160" t="s">
        <v>218</v>
      </c>
      <c r="F130" s="271" t="s">
        <v>219</v>
      </c>
      <c r="G130" s="271"/>
      <c r="H130" s="271"/>
      <c r="I130" s="271"/>
      <c r="J130" s="161" t="s">
        <v>128</v>
      </c>
      <c r="K130" s="162">
        <v>1268.4949999999999</v>
      </c>
      <c r="L130" s="272"/>
      <c r="M130" s="272"/>
      <c r="N130" s="272">
        <f>ROUND(L130*K130,2)</f>
        <v>0</v>
      </c>
      <c r="O130" s="260"/>
      <c r="P130" s="260"/>
      <c r="Q130" s="260"/>
      <c r="R130" s="134"/>
      <c r="T130" s="135" t="s">
        <v>5</v>
      </c>
      <c r="U130" s="39" t="s">
        <v>40</v>
      </c>
      <c r="V130" s="136">
        <v>0</v>
      </c>
      <c r="W130" s="136">
        <f>V130*K130</f>
        <v>0</v>
      </c>
      <c r="X130" s="136">
        <v>2.1979999999999999E-3</v>
      </c>
      <c r="Y130" s="136">
        <f>X130*K130</f>
        <v>2.7881520099999997</v>
      </c>
      <c r="Z130" s="136">
        <v>0</v>
      </c>
      <c r="AA130" s="137">
        <f>Z130*K130</f>
        <v>0</v>
      </c>
      <c r="AR130" s="20" t="s">
        <v>220</v>
      </c>
      <c r="AT130" s="20" t="s">
        <v>217</v>
      </c>
      <c r="AU130" s="20" t="s">
        <v>130</v>
      </c>
      <c r="AY130" s="20" t="s">
        <v>124</v>
      </c>
      <c r="BE130" s="138">
        <f>IF(U130="základná",N130,0)</f>
        <v>0</v>
      </c>
      <c r="BF130" s="138">
        <f>IF(U130="znížená",N130,0)</f>
        <v>0</v>
      </c>
      <c r="BG130" s="138">
        <f>IF(U130="zákl. prenesená",N130,0)</f>
        <v>0</v>
      </c>
      <c r="BH130" s="138">
        <f>IF(U130="zníž. prenesená",N130,0)</f>
        <v>0</v>
      </c>
      <c r="BI130" s="138">
        <f>IF(U130="nulová",N130,0)</f>
        <v>0</v>
      </c>
      <c r="BJ130" s="20" t="s">
        <v>130</v>
      </c>
      <c r="BK130" s="138">
        <f>ROUND(L130*K130,2)</f>
        <v>0</v>
      </c>
      <c r="BL130" s="20" t="s">
        <v>215</v>
      </c>
      <c r="BM130" s="20" t="s">
        <v>221</v>
      </c>
    </row>
    <row r="131" spans="2:65" s="1" customFormat="1" ht="16.5" customHeight="1" x14ac:dyDescent="0.3">
      <c r="B131" s="128"/>
      <c r="C131" s="159" t="s">
        <v>148</v>
      </c>
      <c r="D131" s="159" t="s">
        <v>217</v>
      </c>
      <c r="E131" s="160" t="s">
        <v>222</v>
      </c>
      <c r="F131" s="271" t="s">
        <v>223</v>
      </c>
      <c r="G131" s="271"/>
      <c r="H131" s="271"/>
      <c r="I131" s="271"/>
      <c r="J131" s="161" t="s">
        <v>224</v>
      </c>
      <c r="K131" s="162">
        <v>3463.5419999999999</v>
      </c>
      <c r="L131" s="272"/>
      <c r="M131" s="272"/>
      <c r="N131" s="272">
        <f>ROUND(L131*K131,2)</f>
        <v>0</v>
      </c>
      <c r="O131" s="260"/>
      <c r="P131" s="260"/>
      <c r="Q131" s="260"/>
      <c r="R131" s="134"/>
      <c r="T131" s="135" t="s">
        <v>5</v>
      </c>
      <c r="U131" s="39" t="s">
        <v>40</v>
      </c>
      <c r="V131" s="136">
        <v>0</v>
      </c>
      <c r="W131" s="136">
        <f>V131*K131</f>
        <v>0</v>
      </c>
      <c r="X131" s="136">
        <v>1.4999999999999999E-4</v>
      </c>
      <c r="Y131" s="136">
        <f>X131*K131</f>
        <v>0.51953129999999992</v>
      </c>
      <c r="Z131" s="136">
        <v>0</v>
      </c>
      <c r="AA131" s="137">
        <f>Z131*K131</f>
        <v>0</v>
      </c>
      <c r="AR131" s="20" t="s">
        <v>220</v>
      </c>
      <c r="AT131" s="20" t="s">
        <v>217</v>
      </c>
      <c r="AU131" s="20" t="s">
        <v>130</v>
      </c>
      <c r="AY131" s="20" t="s">
        <v>124</v>
      </c>
      <c r="BE131" s="138">
        <f>IF(U131="základná",N131,0)</f>
        <v>0</v>
      </c>
      <c r="BF131" s="138">
        <f>IF(U131="znížená",N131,0)</f>
        <v>0</v>
      </c>
      <c r="BG131" s="138">
        <f>IF(U131="zákl. prenesená",N131,0)</f>
        <v>0</v>
      </c>
      <c r="BH131" s="138">
        <f>IF(U131="zníž. prenesená",N131,0)</f>
        <v>0</v>
      </c>
      <c r="BI131" s="138">
        <f>IF(U131="nulová",N131,0)</f>
        <v>0</v>
      </c>
      <c r="BJ131" s="20" t="s">
        <v>130</v>
      </c>
      <c r="BK131" s="138">
        <f>ROUND(L131*K131,2)</f>
        <v>0</v>
      </c>
      <c r="BL131" s="20" t="s">
        <v>215</v>
      </c>
      <c r="BM131" s="20" t="s">
        <v>225</v>
      </c>
    </row>
    <row r="132" spans="2:65" s="1" customFormat="1" ht="25.5" customHeight="1" x14ac:dyDescent="0.3">
      <c r="B132" s="128"/>
      <c r="C132" s="129" t="s">
        <v>154</v>
      </c>
      <c r="D132" s="129" t="s">
        <v>125</v>
      </c>
      <c r="E132" s="130" t="s">
        <v>226</v>
      </c>
      <c r="F132" s="259" t="s">
        <v>227</v>
      </c>
      <c r="G132" s="259"/>
      <c r="H132" s="259"/>
      <c r="I132" s="259"/>
      <c r="J132" s="131" t="s">
        <v>128</v>
      </c>
      <c r="K132" s="132">
        <v>1103.039</v>
      </c>
      <c r="L132" s="260"/>
      <c r="M132" s="260"/>
      <c r="N132" s="260">
        <f>ROUND(L132*K132,2)</f>
        <v>0</v>
      </c>
      <c r="O132" s="260"/>
      <c r="P132" s="260"/>
      <c r="Q132" s="260"/>
      <c r="R132" s="134"/>
      <c r="T132" s="135" t="s">
        <v>5</v>
      </c>
      <c r="U132" s="39" t="s">
        <v>40</v>
      </c>
      <c r="V132" s="136">
        <v>2.8049999999999999E-2</v>
      </c>
      <c r="W132" s="136">
        <f>V132*K132</f>
        <v>30.940243949999999</v>
      </c>
      <c r="X132" s="136">
        <v>0</v>
      </c>
      <c r="Y132" s="136">
        <f>X132*K132</f>
        <v>0</v>
      </c>
      <c r="Z132" s="136">
        <v>0</v>
      </c>
      <c r="AA132" s="137">
        <f>Z132*K132</f>
        <v>0</v>
      </c>
      <c r="AR132" s="20" t="s">
        <v>215</v>
      </c>
      <c r="AT132" s="20" t="s">
        <v>125</v>
      </c>
      <c r="AU132" s="20" t="s">
        <v>130</v>
      </c>
      <c r="AY132" s="20" t="s">
        <v>124</v>
      </c>
      <c r="BE132" s="138">
        <f>IF(U132="základná",N132,0)</f>
        <v>0</v>
      </c>
      <c r="BF132" s="138">
        <f>IF(U132="znížená",N132,0)</f>
        <v>0</v>
      </c>
      <c r="BG132" s="138">
        <f>IF(U132="zákl. prenesená",N132,0)</f>
        <v>0</v>
      </c>
      <c r="BH132" s="138">
        <f>IF(U132="zníž. prenesená",N132,0)</f>
        <v>0</v>
      </c>
      <c r="BI132" s="138">
        <f>IF(U132="nulová",N132,0)</f>
        <v>0</v>
      </c>
      <c r="BJ132" s="20" t="s">
        <v>130</v>
      </c>
      <c r="BK132" s="138">
        <f>ROUND(L132*K132,2)</f>
        <v>0</v>
      </c>
      <c r="BL132" s="20" t="s">
        <v>215</v>
      </c>
      <c r="BM132" s="20" t="s">
        <v>228</v>
      </c>
    </row>
    <row r="133" spans="2:65" s="11" customFormat="1" ht="16.5" customHeight="1" x14ac:dyDescent="0.3">
      <c r="B133" s="145"/>
      <c r="E133" s="146" t="s">
        <v>5</v>
      </c>
      <c r="F133" s="249" t="s">
        <v>210</v>
      </c>
      <c r="G133" s="250"/>
      <c r="H133" s="250"/>
      <c r="I133" s="250"/>
      <c r="K133" s="146" t="s">
        <v>5</v>
      </c>
      <c r="R133" s="147"/>
      <c r="T133" s="148"/>
      <c r="AA133" s="149"/>
      <c r="AT133" s="146" t="s">
        <v>136</v>
      </c>
      <c r="AU133" s="146" t="s">
        <v>130</v>
      </c>
      <c r="AV133" s="11" t="s">
        <v>79</v>
      </c>
      <c r="AW133" s="11" t="s">
        <v>31</v>
      </c>
      <c r="AX133" s="11" t="s">
        <v>73</v>
      </c>
      <c r="AY133" s="146" t="s">
        <v>124</v>
      </c>
    </row>
    <row r="134" spans="2:65" s="10" customFormat="1" ht="16.5" customHeight="1" x14ac:dyDescent="0.3">
      <c r="B134" s="139"/>
      <c r="E134" s="140" t="s">
        <v>5</v>
      </c>
      <c r="F134" s="263" t="s">
        <v>211</v>
      </c>
      <c r="G134" s="264"/>
      <c r="H134" s="264"/>
      <c r="I134" s="264"/>
      <c r="K134" s="141">
        <v>599.13</v>
      </c>
      <c r="R134" s="142"/>
      <c r="T134" s="143"/>
      <c r="AA134" s="144"/>
      <c r="AT134" s="140" t="s">
        <v>136</v>
      </c>
      <c r="AU134" s="140" t="s">
        <v>130</v>
      </c>
      <c r="AV134" s="10" t="s">
        <v>130</v>
      </c>
      <c r="AW134" s="10" t="s">
        <v>31</v>
      </c>
      <c r="AX134" s="10" t="s">
        <v>73</v>
      </c>
      <c r="AY134" s="140" t="s">
        <v>124</v>
      </c>
    </row>
    <row r="135" spans="2:65" s="10" customFormat="1" ht="16.5" customHeight="1" x14ac:dyDescent="0.3">
      <c r="B135" s="139"/>
      <c r="E135" s="140" t="s">
        <v>5</v>
      </c>
      <c r="F135" s="263" t="s">
        <v>229</v>
      </c>
      <c r="G135" s="264"/>
      <c r="H135" s="264"/>
      <c r="I135" s="264"/>
      <c r="K135" s="141">
        <v>20.605</v>
      </c>
      <c r="R135" s="142"/>
      <c r="T135" s="143"/>
      <c r="AA135" s="144"/>
      <c r="AT135" s="140" t="s">
        <v>136</v>
      </c>
      <c r="AU135" s="140" t="s">
        <v>130</v>
      </c>
      <c r="AV135" s="10" t="s">
        <v>130</v>
      </c>
      <c r="AW135" s="10" t="s">
        <v>31</v>
      </c>
      <c r="AX135" s="10" t="s">
        <v>73</v>
      </c>
      <c r="AY135" s="140" t="s">
        <v>124</v>
      </c>
    </row>
    <row r="136" spans="2:65" s="11" customFormat="1" ht="16.5" customHeight="1" x14ac:dyDescent="0.3">
      <c r="B136" s="145"/>
      <c r="E136" s="146" t="s">
        <v>5</v>
      </c>
      <c r="F136" s="273" t="s">
        <v>230</v>
      </c>
      <c r="G136" s="274"/>
      <c r="H136" s="274"/>
      <c r="I136" s="274"/>
      <c r="K136" s="146" t="s">
        <v>5</v>
      </c>
      <c r="R136" s="147"/>
      <c r="T136" s="148"/>
      <c r="AA136" s="149"/>
      <c r="AT136" s="146" t="s">
        <v>136</v>
      </c>
      <c r="AU136" s="146" t="s">
        <v>130</v>
      </c>
      <c r="AV136" s="11" t="s">
        <v>79</v>
      </c>
      <c r="AW136" s="11" t="s">
        <v>31</v>
      </c>
      <c r="AX136" s="11" t="s">
        <v>73</v>
      </c>
      <c r="AY136" s="146" t="s">
        <v>124</v>
      </c>
    </row>
    <row r="137" spans="2:65" s="10" customFormat="1" ht="16.5" customHeight="1" x14ac:dyDescent="0.3">
      <c r="B137" s="139"/>
      <c r="E137" s="140" t="s">
        <v>5</v>
      </c>
      <c r="F137" s="263" t="s">
        <v>231</v>
      </c>
      <c r="G137" s="264"/>
      <c r="H137" s="264"/>
      <c r="I137" s="264"/>
      <c r="K137" s="141">
        <v>405.46</v>
      </c>
      <c r="R137" s="142"/>
      <c r="T137" s="143"/>
      <c r="AA137" s="144"/>
      <c r="AT137" s="140" t="s">
        <v>136</v>
      </c>
      <c r="AU137" s="140" t="s">
        <v>130</v>
      </c>
      <c r="AV137" s="10" t="s">
        <v>130</v>
      </c>
      <c r="AW137" s="10" t="s">
        <v>31</v>
      </c>
      <c r="AX137" s="10" t="s">
        <v>73</v>
      </c>
      <c r="AY137" s="140" t="s">
        <v>124</v>
      </c>
    </row>
    <row r="138" spans="2:65" s="10" customFormat="1" ht="16.5" customHeight="1" x14ac:dyDescent="0.3">
      <c r="B138" s="139"/>
      <c r="E138" s="140" t="s">
        <v>5</v>
      </c>
      <c r="F138" s="263" t="s">
        <v>232</v>
      </c>
      <c r="G138" s="264"/>
      <c r="H138" s="264"/>
      <c r="I138" s="264"/>
      <c r="K138" s="141">
        <v>77.843999999999994</v>
      </c>
      <c r="R138" s="142"/>
      <c r="T138" s="143"/>
      <c r="AA138" s="144"/>
      <c r="AT138" s="140" t="s">
        <v>136</v>
      </c>
      <c r="AU138" s="140" t="s">
        <v>130</v>
      </c>
      <c r="AV138" s="10" t="s">
        <v>130</v>
      </c>
      <c r="AW138" s="10" t="s">
        <v>31</v>
      </c>
      <c r="AX138" s="10" t="s">
        <v>73</v>
      </c>
      <c r="AY138" s="140" t="s">
        <v>124</v>
      </c>
    </row>
    <row r="139" spans="2:65" s="12" customFormat="1" ht="16.5" customHeight="1" x14ac:dyDescent="0.3">
      <c r="B139" s="150"/>
      <c r="E139" s="151" t="s">
        <v>5</v>
      </c>
      <c r="F139" s="267" t="s">
        <v>162</v>
      </c>
      <c r="G139" s="268"/>
      <c r="H139" s="268"/>
      <c r="I139" s="268"/>
      <c r="K139" s="152">
        <v>1103.039</v>
      </c>
      <c r="R139" s="153"/>
      <c r="T139" s="154"/>
      <c r="AA139" s="155"/>
      <c r="AT139" s="151" t="s">
        <v>136</v>
      </c>
      <c r="AU139" s="151" t="s">
        <v>130</v>
      </c>
      <c r="AV139" s="12" t="s">
        <v>129</v>
      </c>
      <c r="AW139" s="12" t="s">
        <v>31</v>
      </c>
      <c r="AX139" s="12" t="s">
        <v>79</v>
      </c>
      <c r="AY139" s="151" t="s">
        <v>124</v>
      </c>
    </row>
    <row r="140" spans="2:65" s="1" customFormat="1" ht="38.25" customHeight="1" x14ac:dyDescent="0.3">
      <c r="B140" s="128"/>
      <c r="C140" s="159" t="s">
        <v>163</v>
      </c>
      <c r="D140" s="159" t="s">
        <v>217</v>
      </c>
      <c r="E140" s="160" t="s">
        <v>233</v>
      </c>
      <c r="F140" s="271" t="s">
        <v>234</v>
      </c>
      <c r="G140" s="271"/>
      <c r="H140" s="271"/>
      <c r="I140" s="271"/>
      <c r="J140" s="161" t="s">
        <v>128</v>
      </c>
      <c r="K140" s="162">
        <v>1268.4949999999999</v>
      </c>
      <c r="L140" s="272"/>
      <c r="M140" s="272"/>
      <c r="N140" s="272">
        <f>ROUND(L140*K140,2)</f>
        <v>0</v>
      </c>
      <c r="O140" s="260"/>
      <c r="P140" s="260"/>
      <c r="Q140" s="260"/>
      <c r="R140" s="134"/>
      <c r="T140" s="135" t="s">
        <v>5</v>
      </c>
      <c r="U140" s="39" t="s">
        <v>40</v>
      </c>
      <c r="V140" s="136">
        <v>0</v>
      </c>
      <c r="W140" s="136">
        <f>V140*K140</f>
        <v>0</v>
      </c>
      <c r="X140" s="136">
        <v>4.0000000000000002E-4</v>
      </c>
      <c r="Y140" s="136">
        <f>X140*K140</f>
        <v>0.50739800000000002</v>
      </c>
      <c r="Z140" s="136">
        <v>0</v>
      </c>
      <c r="AA140" s="137">
        <f>Z140*K140</f>
        <v>0</v>
      </c>
      <c r="AR140" s="20" t="s">
        <v>220</v>
      </c>
      <c r="AT140" s="20" t="s">
        <v>217</v>
      </c>
      <c r="AU140" s="20" t="s">
        <v>130</v>
      </c>
      <c r="AY140" s="20" t="s">
        <v>124</v>
      </c>
      <c r="BE140" s="138">
        <f>IF(U140="základná",N140,0)</f>
        <v>0</v>
      </c>
      <c r="BF140" s="138">
        <f>IF(U140="znížená",N140,0)</f>
        <v>0</v>
      </c>
      <c r="BG140" s="138">
        <f>IF(U140="zákl. prenesená",N140,0)</f>
        <v>0</v>
      </c>
      <c r="BH140" s="138">
        <f>IF(U140="zníž. prenesená",N140,0)</f>
        <v>0</v>
      </c>
      <c r="BI140" s="138">
        <f>IF(U140="nulová",N140,0)</f>
        <v>0</v>
      </c>
      <c r="BJ140" s="20" t="s">
        <v>130</v>
      </c>
      <c r="BK140" s="138">
        <f>ROUND(L140*K140,2)</f>
        <v>0</v>
      </c>
      <c r="BL140" s="20" t="s">
        <v>215</v>
      </c>
      <c r="BM140" s="20" t="s">
        <v>235</v>
      </c>
    </row>
    <row r="141" spans="2:65" s="1" customFormat="1" ht="38.25" customHeight="1" x14ac:dyDescent="0.3">
      <c r="B141" s="128"/>
      <c r="C141" s="129" t="s">
        <v>167</v>
      </c>
      <c r="D141" s="129" t="s">
        <v>125</v>
      </c>
      <c r="E141" s="130" t="s">
        <v>236</v>
      </c>
      <c r="F141" s="259" t="s">
        <v>237</v>
      </c>
      <c r="G141" s="259"/>
      <c r="H141" s="259"/>
      <c r="I141" s="259"/>
      <c r="J141" s="131" t="s">
        <v>238</v>
      </c>
      <c r="K141" s="132">
        <v>225.17400000000001</v>
      </c>
      <c r="L141" s="260"/>
      <c r="M141" s="260"/>
      <c r="N141" s="260">
        <f>ROUND(L141*K141,2)</f>
        <v>0</v>
      </c>
      <c r="O141" s="260"/>
      <c r="P141" s="260"/>
      <c r="Q141" s="260"/>
      <c r="R141" s="134"/>
      <c r="T141" s="135" t="s">
        <v>5</v>
      </c>
      <c r="U141" s="39" t="s">
        <v>40</v>
      </c>
      <c r="V141" s="136">
        <v>0</v>
      </c>
      <c r="W141" s="136">
        <f>V141*K141</f>
        <v>0</v>
      </c>
      <c r="X141" s="136">
        <v>0</v>
      </c>
      <c r="Y141" s="136">
        <f>X141*K141</f>
        <v>0</v>
      </c>
      <c r="Z141" s="136">
        <v>0</v>
      </c>
      <c r="AA141" s="137">
        <f>Z141*K141</f>
        <v>0</v>
      </c>
      <c r="AR141" s="20" t="s">
        <v>215</v>
      </c>
      <c r="AT141" s="20" t="s">
        <v>125</v>
      </c>
      <c r="AU141" s="20" t="s">
        <v>130</v>
      </c>
      <c r="AY141" s="20" t="s">
        <v>124</v>
      </c>
      <c r="BE141" s="138">
        <f>IF(U141="základná",N141,0)</f>
        <v>0</v>
      </c>
      <c r="BF141" s="138">
        <f>IF(U141="znížená",N141,0)</f>
        <v>0</v>
      </c>
      <c r="BG141" s="138">
        <f>IF(U141="zákl. prenesená",N141,0)</f>
        <v>0</v>
      </c>
      <c r="BH141" s="138">
        <f>IF(U141="zníž. prenesená",N141,0)</f>
        <v>0</v>
      </c>
      <c r="BI141" s="138">
        <f>IF(U141="nulová",N141,0)</f>
        <v>0</v>
      </c>
      <c r="BJ141" s="20" t="s">
        <v>130</v>
      </c>
      <c r="BK141" s="138">
        <f>ROUND(L141*K141,2)</f>
        <v>0</v>
      </c>
      <c r="BL141" s="20" t="s">
        <v>215</v>
      </c>
      <c r="BM141" s="20" t="s">
        <v>239</v>
      </c>
    </row>
    <row r="142" spans="2:65" s="9" customFormat="1" ht="29.85" customHeight="1" x14ac:dyDescent="0.3">
      <c r="B142" s="118"/>
      <c r="D142" s="127" t="s">
        <v>202</v>
      </c>
      <c r="E142" s="127"/>
      <c r="F142" s="127"/>
      <c r="G142" s="127"/>
      <c r="H142" s="127"/>
      <c r="I142" s="127"/>
      <c r="J142" s="127"/>
      <c r="K142" s="127"/>
      <c r="L142" s="127"/>
      <c r="M142" s="127"/>
      <c r="N142" s="265">
        <f>BK142</f>
        <v>0</v>
      </c>
      <c r="O142" s="266"/>
      <c r="P142" s="266"/>
      <c r="Q142" s="266"/>
      <c r="R142" s="120"/>
      <c r="T142" s="121"/>
      <c r="W142" s="122">
        <f>SUM(W143:W151)</f>
        <v>239.74707999999998</v>
      </c>
      <c r="Y142" s="122">
        <f>SUM(Y143:Y151)</f>
        <v>6.9894463499999997</v>
      </c>
      <c r="AA142" s="123">
        <f>SUM(AA143:AA151)</f>
        <v>0</v>
      </c>
      <c r="AR142" s="124" t="s">
        <v>130</v>
      </c>
      <c r="AT142" s="125" t="s">
        <v>72</v>
      </c>
      <c r="AU142" s="125" t="s">
        <v>79</v>
      </c>
      <c r="AY142" s="124" t="s">
        <v>124</v>
      </c>
      <c r="BK142" s="126">
        <f>SUM(BK143:BK151)</f>
        <v>0</v>
      </c>
    </row>
    <row r="143" spans="2:65" s="1" customFormat="1" ht="38.25" customHeight="1" x14ac:dyDescent="0.3">
      <c r="B143" s="128"/>
      <c r="C143" s="129" t="s">
        <v>171</v>
      </c>
      <c r="D143" s="129" t="s">
        <v>125</v>
      </c>
      <c r="E143" s="130" t="s">
        <v>240</v>
      </c>
      <c r="F143" s="259" t="s">
        <v>241</v>
      </c>
      <c r="G143" s="259"/>
      <c r="H143" s="259"/>
      <c r="I143" s="259"/>
      <c r="J143" s="131" t="s">
        <v>128</v>
      </c>
      <c r="K143" s="132">
        <v>405.46</v>
      </c>
      <c r="L143" s="260"/>
      <c r="M143" s="260"/>
      <c r="N143" s="260">
        <f>ROUND(L143*K143,2)</f>
        <v>0</v>
      </c>
      <c r="O143" s="260"/>
      <c r="P143" s="260"/>
      <c r="Q143" s="260"/>
      <c r="R143" s="134"/>
      <c r="T143" s="135" t="s">
        <v>5</v>
      </c>
      <c r="U143" s="39" t="s">
        <v>40</v>
      </c>
      <c r="V143" s="136">
        <v>0.14799999999999999</v>
      </c>
      <c r="W143" s="136">
        <f>V143*K143</f>
        <v>60.008079999999993</v>
      </c>
      <c r="X143" s="136">
        <v>1.15E-3</v>
      </c>
      <c r="Y143" s="136">
        <f>X143*K143</f>
        <v>0.46627899999999994</v>
      </c>
      <c r="Z143" s="136">
        <v>0</v>
      </c>
      <c r="AA143" s="137">
        <f>Z143*K143</f>
        <v>0</v>
      </c>
      <c r="AR143" s="20" t="s">
        <v>215</v>
      </c>
      <c r="AT143" s="20" t="s">
        <v>125</v>
      </c>
      <c r="AU143" s="20" t="s">
        <v>130</v>
      </c>
      <c r="AY143" s="20" t="s">
        <v>124</v>
      </c>
      <c r="BE143" s="138">
        <f>IF(U143="základná",N143,0)</f>
        <v>0</v>
      </c>
      <c r="BF143" s="138">
        <f>IF(U143="znížená",N143,0)</f>
        <v>0</v>
      </c>
      <c r="BG143" s="138">
        <f>IF(U143="zákl. prenesená",N143,0)</f>
        <v>0</v>
      </c>
      <c r="BH143" s="138">
        <f>IF(U143="zníž. prenesená",N143,0)</f>
        <v>0</v>
      </c>
      <c r="BI143" s="138">
        <f>IF(U143="nulová",N143,0)</f>
        <v>0</v>
      </c>
      <c r="BJ143" s="20" t="s">
        <v>130</v>
      </c>
      <c r="BK143" s="138">
        <f>ROUND(L143*K143,2)</f>
        <v>0</v>
      </c>
      <c r="BL143" s="20" t="s">
        <v>215</v>
      </c>
      <c r="BM143" s="20" t="s">
        <v>242</v>
      </c>
    </row>
    <row r="144" spans="2:65" s="11" customFormat="1" ht="16.5" customHeight="1" x14ac:dyDescent="0.3">
      <c r="B144" s="145"/>
      <c r="E144" s="146" t="s">
        <v>5</v>
      </c>
      <c r="F144" s="249" t="s">
        <v>230</v>
      </c>
      <c r="G144" s="250"/>
      <c r="H144" s="250"/>
      <c r="I144" s="250"/>
      <c r="K144" s="146" t="s">
        <v>5</v>
      </c>
      <c r="R144" s="147"/>
      <c r="T144" s="148"/>
      <c r="AA144" s="149"/>
      <c r="AT144" s="146" t="s">
        <v>136</v>
      </c>
      <c r="AU144" s="146" t="s">
        <v>130</v>
      </c>
      <c r="AV144" s="11" t="s">
        <v>79</v>
      </c>
      <c r="AW144" s="11" t="s">
        <v>31</v>
      </c>
      <c r="AX144" s="11" t="s">
        <v>73</v>
      </c>
      <c r="AY144" s="146" t="s">
        <v>124</v>
      </c>
    </row>
    <row r="145" spans="2:65" s="10" customFormat="1" ht="16.5" customHeight="1" x14ac:dyDescent="0.3">
      <c r="B145" s="139"/>
      <c r="E145" s="140" t="s">
        <v>5</v>
      </c>
      <c r="F145" s="263" t="s">
        <v>231</v>
      </c>
      <c r="G145" s="264"/>
      <c r="H145" s="264"/>
      <c r="I145" s="264"/>
      <c r="K145" s="141">
        <v>405.46</v>
      </c>
      <c r="R145" s="142"/>
      <c r="T145" s="143"/>
      <c r="AA145" s="144"/>
      <c r="AT145" s="140" t="s">
        <v>136</v>
      </c>
      <c r="AU145" s="140" t="s">
        <v>130</v>
      </c>
      <c r="AV145" s="10" t="s">
        <v>130</v>
      </c>
      <c r="AW145" s="10" t="s">
        <v>31</v>
      </c>
      <c r="AX145" s="10" t="s">
        <v>79</v>
      </c>
      <c r="AY145" s="140" t="s">
        <v>124</v>
      </c>
    </row>
    <row r="146" spans="2:65" s="1" customFormat="1" ht="38.25" customHeight="1" x14ac:dyDescent="0.3">
      <c r="B146" s="128"/>
      <c r="C146" s="159" t="s">
        <v>175</v>
      </c>
      <c r="D146" s="159" t="s">
        <v>217</v>
      </c>
      <c r="E146" s="160" t="s">
        <v>243</v>
      </c>
      <c r="F146" s="271" t="s">
        <v>244</v>
      </c>
      <c r="G146" s="271"/>
      <c r="H146" s="271"/>
      <c r="I146" s="271"/>
      <c r="J146" s="161" t="s">
        <v>128</v>
      </c>
      <c r="K146" s="162">
        <v>425.733</v>
      </c>
      <c r="L146" s="272"/>
      <c r="M146" s="272"/>
      <c r="N146" s="272">
        <f>ROUND(L146*K146,2)</f>
        <v>0</v>
      </c>
      <c r="O146" s="260"/>
      <c r="P146" s="260"/>
      <c r="Q146" s="260"/>
      <c r="R146" s="134"/>
      <c r="T146" s="135" t="s">
        <v>5</v>
      </c>
      <c r="U146" s="39" t="s">
        <v>40</v>
      </c>
      <c r="V146" s="136">
        <v>0</v>
      </c>
      <c r="W146" s="136">
        <f>V146*K146</f>
        <v>0</v>
      </c>
      <c r="X146" s="136">
        <v>2.4499999999999999E-3</v>
      </c>
      <c r="Y146" s="136">
        <f>X146*K146</f>
        <v>1.0430458499999999</v>
      </c>
      <c r="Z146" s="136">
        <v>0</v>
      </c>
      <c r="AA146" s="137">
        <f>Z146*K146</f>
        <v>0</v>
      </c>
      <c r="AR146" s="20" t="s">
        <v>220</v>
      </c>
      <c r="AT146" s="20" t="s">
        <v>217</v>
      </c>
      <c r="AU146" s="20" t="s">
        <v>130</v>
      </c>
      <c r="AY146" s="20" t="s">
        <v>124</v>
      </c>
      <c r="BE146" s="138">
        <f>IF(U146="základná",N146,0)</f>
        <v>0</v>
      </c>
      <c r="BF146" s="138">
        <f>IF(U146="znížená",N146,0)</f>
        <v>0</v>
      </c>
      <c r="BG146" s="138">
        <f>IF(U146="zákl. prenesená",N146,0)</f>
        <v>0</v>
      </c>
      <c r="BH146" s="138">
        <f>IF(U146="zníž. prenesená",N146,0)</f>
        <v>0</v>
      </c>
      <c r="BI146" s="138">
        <f>IF(U146="nulová",N146,0)</f>
        <v>0</v>
      </c>
      <c r="BJ146" s="20" t="s">
        <v>130</v>
      </c>
      <c r="BK146" s="138">
        <f>ROUND(L146*K146,2)</f>
        <v>0</v>
      </c>
      <c r="BL146" s="20" t="s">
        <v>215</v>
      </c>
      <c r="BM146" s="20" t="s">
        <v>245</v>
      </c>
    </row>
    <row r="147" spans="2:65" s="1" customFormat="1" ht="38.25" customHeight="1" x14ac:dyDescent="0.3">
      <c r="B147" s="128"/>
      <c r="C147" s="129" t="s">
        <v>180</v>
      </c>
      <c r="D147" s="129" t="s">
        <v>125</v>
      </c>
      <c r="E147" s="130" t="s">
        <v>246</v>
      </c>
      <c r="F147" s="259" t="s">
        <v>247</v>
      </c>
      <c r="G147" s="259"/>
      <c r="H147" s="259"/>
      <c r="I147" s="259"/>
      <c r="J147" s="131" t="s">
        <v>128</v>
      </c>
      <c r="K147" s="132">
        <v>599.13</v>
      </c>
      <c r="L147" s="260"/>
      <c r="M147" s="260"/>
      <c r="N147" s="260">
        <f>ROUND(L147*K147,2)</f>
        <v>0</v>
      </c>
      <c r="O147" s="260"/>
      <c r="P147" s="260"/>
      <c r="Q147" s="260"/>
      <c r="R147" s="134"/>
      <c r="T147" s="135" t="s">
        <v>5</v>
      </c>
      <c r="U147" s="39" t="s">
        <v>40</v>
      </c>
      <c r="V147" s="136">
        <v>0.3</v>
      </c>
      <c r="W147" s="136">
        <f>V147*K147</f>
        <v>179.739</v>
      </c>
      <c r="X147" s="136">
        <v>1.15E-3</v>
      </c>
      <c r="Y147" s="136">
        <f>X147*K147</f>
        <v>0.68899949999999999</v>
      </c>
      <c r="Z147" s="136">
        <v>0</v>
      </c>
      <c r="AA147" s="137">
        <f>Z147*K147</f>
        <v>0</v>
      </c>
      <c r="AR147" s="20" t="s">
        <v>215</v>
      </c>
      <c r="AT147" s="20" t="s">
        <v>125</v>
      </c>
      <c r="AU147" s="20" t="s">
        <v>130</v>
      </c>
      <c r="AY147" s="20" t="s">
        <v>124</v>
      </c>
      <c r="BE147" s="138">
        <f>IF(U147="základná",N147,0)</f>
        <v>0</v>
      </c>
      <c r="BF147" s="138">
        <f>IF(U147="znížená",N147,0)</f>
        <v>0</v>
      </c>
      <c r="BG147" s="138">
        <f>IF(U147="zákl. prenesená",N147,0)</f>
        <v>0</v>
      </c>
      <c r="BH147" s="138">
        <f>IF(U147="zníž. prenesená",N147,0)</f>
        <v>0</v>
      </c>
      <c r="BI147" s="138">
        <f>IF(U147="nulová",N147,0)</f>
        <v>0</v>
      </c>
      <c r="BJ147" s="20" t="s">
        <v>130</v>
      </c>
      <c r="BK147" s="138">
        <f>ROUND(L147*K147,2)</f>
        <v>0</v>
      </c>
      <c r="BL147" s="20" t="s">
        <v>215</v>
      </c>
      <c r="BM147" s="20" t="s">
        <v>248</v>
      </c>
    </row>
    <row r="148" spans="2:65" s="11" customFormat="1" ht="16.5" customHeight="1" x14ac:dyDescent="0.3">
      <c r="B148" s="145"/>
      <c r="E148" s="146" t="s">
        <v>5</v>
      </c>
      <c r="F148" s="249" t="s">
        <v>210</v>
      </c>
      <c r="G148" s="250"/>
      <c r="H148" s="250"/>
      <c r="I148" s="250"/>
      <c r="K148" s="146" t="s">
        <v>5</v>
      </c>
      <c r="R148" s="147"/>
      <c r="T148" s="148"/>
      <c r="AA148" s="149"/>
      <c r="AT148" s="146" t="s">
        <v>136</v>
      </c>
      <c r="AU148" s="146" t="s">
        <v>130</v>
      </c>
      <c r="AV148" s="11" t="s">
        <v>79</v>
      </c>
      <c r="AW148" s="11" t="s">
        <v>31</v>
      </c>
      <c r="AX148" s="11" t="s">
        <v>73</v>
      </c>
      <c r="AY148" s="146" t="s">
        <v>124</v>
      </c>
    </row>
    <row r="149" spans="2:65" s="10" customFormat="1" ht="16.5" customHeight="1" x14ac:dyDescent="0.3">
      <c r="B149" s="139"/>
      <c r="E149" s="140" t="s">
        <v>5</v>
      </c>
      <c r="F149" s="263" t="s">
        <v>211</v>
      </c>
      <c r="G149" s="264"/>
      <c r="H149" s="264"/>
      <c r="I149" s="264"/>
      <c r="K149" s="141">
        <v>599.13</v>
      </c>
      <c r="R149" s="142"/>
      <c r="T149" s="143"/>
      <c r="AA149" s="144"/>
      <c r="AT149" s="140" t="s">
        <v>136</v>
      </c>
      <c r="AU149" s="140" t="s">
        <v>130</v>
      </c>
      <c r="AV149" s="10" t="s">
        <v>130</v>
      </c>
      <c r="AW149" s="10" t="s">
        <v>31</v>
      </c>
      <c r="AX149" s="10" t="s">
        <v>79</v>
      </c>
      <c r="AY149" s="140" t="s">
        <v>124</v>
      </c>
    </row>
    <row r="150" spans="2:65" s="1" customFormat="1" ht="38.25" customHeight="1" x14ac:dyDescent="0.3">
      <c r="B150" s="128"/>
      <c r="C150" s="159" t="s">
        <v>184</v>
      </c>
      <c r="D150" s="159" t="s">
        <v>217</v>
      </c>
      <c r="E150" s="160" t="s">
        <v>249</v>
      </c>
      <c r="F150" s="271" t="s">
        <v>250</v>
      </c>
      <c r="G150" s="271"/>
      <c r="H150" s="271"/>
      <c r="I150" s="271"/>
      <c r="J150" s="161" t="s">
        <v>128</v>
      </c>
      <c r="K150" s="162">
        <v>1222.2249999999999</v>
      </c>
      <c r="L150" s="272"/>
      <c r="M150" s="272"/>
      <c r="N150" s="272">
        <f>ROUND(L150*K150,2)</f>
        <v>0</v>
      </c>
      <c r="O150" s="260"/>
      <c r="P150" s="260"/>
      <c r="Q150" s="260"/>
      <c r="R150" s="134"/>
      <c r="T150" s="135" t="s">
        <v>5</v>
      </c>
      <c r="U150" s="39" t="s">
        <v>40</v>
      </c>
      <c r="V150" s="136">
        <v>0</v>
      </c>
      <c r="W150" s="136">
        <f>V150*K150</f>
        <v>0</v>
      </c>
      <c r="X150" s="136">
        <v>3.9199999999999999E-3</v>
      </c>
      <c r="Y150" s="136">
        <f>X150*K150</f>
        <v>4.7911219999999997</v>
      </c>
      <c r="Z150" s="136">
        <v>0</v>
      </c>
      <c r="AA150" s="137">
        <f>Z150*K150</f>
        <v>0</v>
      </c>
      <c r="AR150" s="20" t="s">
        <v>220</v>
      </c>
      <c r="AT150" s="20" t="s">
        <v>217</v>
      </c>
      <c r="AU150" s="20" t="s">
        <v>130</v>
      </c>
      <c r="AY150" s="20" t="s">
        <v>124</v>
      </c>
      <c r="BE150" s="138">
        <f>IF(U150="základná",N150,0)</f>
        <v>0</v>
      </c>
      <c r="BF150" s="138">
        <f>IF(U150="znížená",N150,0)</f>
        <v>0</v>
      </c>
      <c r="BG150" s="138">
        <f>IF(U150="zákl. prenesená",N150,0)</f>
        <v>0</v>
      </c>
      <c r="BH150" s="138">
        <f>IF(U150="zníž. prenesená",N150,0)</f>
        <v>0</v>
      </c>
      <c r="BI150" s="138">
        <f>IF(U150="nulová",N150,0)</f>
        <v>0</v>
      </c>
      <c r="BJ150" s="20" t="s">
        <v>130</v>
      </c>
      <c r="BK150" s="138">
        <f>ROUND(L150*K150,2)</f>
        <v>0</v>
      </c>
      <c r="BL150" s="20" t="s">
        <v>215</v>
      </c>
      <c r="BM150" s="20" t="s">
        <v>251</v>
      </c>
    </row>
    <row r="151" spans="2:65" s="1" customFormat="1" ht="25.5" customHeight="1" x14ac:dyDescent="0.3">
      <c r="B151" s="128"/>
      <c r="C151" s="129" t="s">
        <v>188</v>
      </c>
      <c r="D151" s="129" t="s">
        <v>125</v>
      </c>
      <c r="E151" s="130" t="s">
        <v>252</v>
      </c>
      <c r="F151" s="259" t="s">
        <v>253</v>
      </c>
      <c r="G151" s="259"/>
      <c r="H151" s="259"/>
      <c r="I151" s="259"/>
      <c r="J151" s="131" t="s">
        <v>238</v>
      </c>
      <c r="K151" s="132">
        <v>285.62599999999998</v>
      </c>
      <c r="L151" s="260"/>
      <c r="M151" s="260"/>
      <c r="N151" s="260">
        <f>ROUND(L151*K151,2)</f>
        <v>0</v>
      </c>
      <c r="O151" s="260"/>
      <c r="P151" s="260"/>
      <c r="Q151" s="260"/>
      <c r="R151" s="134"/>
      <c r="T151" s="135" t="s">
        <v>5</v>
      </c>
      <c r="U151" s="39" t="s">
        <v>40</v>
      </c>
      <c r="V151" s="136">
        <v>0</v>
      </c>
      <c r="W151" s="136">
        <f>V151*K151</f>
        <v>0</v>
      </c>
      <c r="X151" s="136">
        <v>0</v>
      </c>
      <c r="Y151" s="136">
        <f>X151*K151</f>
        <v>0</v>
      </c>
      <c r="Z151" s="136">
        <v>0</v>
      </c>
      <c r="AA151" s="137">
        <f>Z151*K151</f>
        <v>0</v>
      </c>
      <c r="AR151" s="20" t="s">
        <v>215</v>
      </c>
      <c r="AT151" s="20" t="s">
        <v>125</v>
      </c>
      <c r="AU151" s="20" t="s">
        <v>130</v>
      </c>
      <c r="AY151" s="20" t="s">
        <v>124</v>
      </c>
      <c r="BE151" s="138">
        <f>IF(U151="základná",N151,0)</f>
        <v>0</v>
      </c>
      <c r="BF151" s="138">
        <f>IF(U151="znížená",N151,0)</f>
        <v>0</v>
      </c>
      <c r="BG151" s="138">
        <f>IF(U151="zákl. prenesená",N151,0)</f>
        <v>0</v>
      </c>
      <c r="BH151" s="138">
        <f>IF(U151="zníž. prenesená",N151,0)</f>
        <v>0</v>
      </c>
      <c r="BI151" s="138">
        <f>IF(U151="nulová",N151,0)</f>
        <v>0</v>
      </c>
      <c r="BJ151" s="20" t="s">
        <v>130</v>
      </c>
      <c r="BK151" s="138">
        <f>ROUND(L151*K151,2)</f>
        <v>0</v>
      </c>
      <c r="BL151" s="20" t="s">
        <v>215</v>
      </c>
      <c r="BM151" s="20" t="s">
        <v>254</v>
      </c>
    </row>
    <row r="152" spans="2:65" s="9" customFormat="1" ht="29.85" customHeight="1" x14ac:dyDescent="0.3">
      <c r="B152" s="118"/>
      <c r="D152" s="127" t="s">
        <v>203</v>
      </c>
      <c r="E152" s="127"/>
      <c r="F152" s="127"/>
      <c r="G152" s="127"/>
      <c r="H152" s="127"/>
      <c r="I152" s="127"/>
      <c r="J152" s="127"/>
      <c r="K152" s="127"/>
      <c r="L152" s="127"/>
      <c r="M152" s="127"/>
      <c r="N152" s="265">
        <f>BK152</f>
        <v>0</v>
      </c>
      <c r="O152" s="266"/>
      <c r="P152" s="266"/>
      <c r="Q152" s="266"/>
      <c r="R152" s="120"/>
      <c r="T152" s="121"/>
      <c r="W152" s="122">
        <f>SUM(W153:W155)</f>
        <v>4.5354000000000001</v>
      </c>
      <c r="Y152" s="122">
        <f>SUM(Y153:Y155)</f>
        <v>2.52E-2</v>
      </c>
      <c r="AA152" s="123">
        <f>SUM(AA153:AA155)</f>
        <v>0</v>
      </c>
      <c r="AR152" s="124" t="s">
        <v>130</v>
      </c>
      <c r="AT152" s="125" t="s">
        <v>72</v>
      </c>
      <c r="AU152" s="125" t="s">
        <v>79</v>
      </c>
      <c r="AY152" s="124" t="s">
        <v>124</v>
      </c>
      <c r="BK152" s="126">
        <f>SUM(BK153:BK155)</f>
        <v>0</v>
      </c>
    </row>
    <row r="153" spans="2:65" s="1" customFormat="1" ht="25.5" customHeight="1" x14ac:dyDescent="0.3">
      <c r="B153" s="128"/>
      <c r="C153" s="129" t="s">
        <v>192</v>
      </c>
      <c r="D153" s="129" t="s">
        <v>125</v>
      </c>
      <c r="E153" s="130" t="s">
        <v>255</v>
      </c>
      <c r="F153" s="259" t="s">
        <v>256</v>
      </c>
      <c r="G153" s="259"/>
      <c r="H153" s="259"/>
      <c r="I153" s="259"/>
      <c r="J153" s="131" t="s">
        <v>224</v>
      </c>
      <c r="K153" s="132">
        <v>10</v>
      </c>
      <c r="L153" s="260"/>
      <c r="M153" s="260"/>
      <c r="N153" s="260">
        <f>ROUND(L153*K153,2)</f>
        <v>0</v>
      </c>
      <c r="O153" s="260"/>
      <c r="P153" s="260"/>
      <c r="Q153" s="260"/>
      <c r="R153" s="134"/>
      <c r="T153" s="135" t="s">
        <v>5</v>
      </c>
      <c r="U153" s="39" t="s">
        <v>40</v>
      </c>
      <c r="V153" s="136">
        <v>0.45354</v>
      </c>
      <c r="W153" s="136">
        <f>V153*K153</f>
        <v>4.5354000000000001</v>
      </c>
      <c r="X153" s="136">
        <v>6.6E-4</v>
      </c>
      <c r="Y153" s="136">
        <f>X153*K153</f>
        <v>6.6E-3</v>
      </c>
      <c r="Z153" s="136">
        <v>0</v>
      </c>
      <c r="AA153" s="137">
        <f>Z153*K153</f>
        <v>0</v>
      </c>
      <c r="AR153" s="20" t="s">
        <v>215</v>
      </c>
      <c r="AT153" s="20" t="s">
        <v>125</v>
      </c>
      <c r="AU153" s="20" t="s">
        <v>130</v>
      </c>
      <c r="AY153" s="20" t="s">
        <v>124</v>
      </c>
      <c r="BE153" s="138">
        <f>IF(U153="základná",N153,0)</f>
        <v>0</v>
      </c>
      <c r="BF153" s="138">
        <f>IF(U153="znížená",N153,0)</f>
        <v>0</v>
      </c>
      <c r="BG153" s="138">
        <f>IF(U153="zákl. prenesená",N153,0)</f>
        <v>0</v>
      </c>
      <c r="BH153" s="138">
        <f>IF(U153="zníž. prenesená",N153,0)</f>
        <v>0</v>
      </c>
      <c r="BI153" s="138">
        <f>IF(U153="nulová",N153,0)</f>
        <v>0</v>
      </c>
      <c r="BJ153" s="20" t="s">
        <v>130</v>
      </c>
      <c r="BK153" s="138">
        <f>ROUND(L153*K153,2)</f>
        <v>0</v>
      </c>
      <c r="BL153" s="20" t="s">
        <v>215</v>
      </c>
      <c r="BM153" s="20" t="s">
        <v>257</v>
      </c>
    </row>
    <row r="154" spans="2:65" s="1" customFormat="1" ht="25.5" customHeight="1" x14ac:dyDescent="0.3">
      <c r="B154" s="128"/>
      <c r="C154" s="159" t="s">
        <v>196</v>
      </c>
      <c r="D154" s="159" t="s">
        <v>217</v>
      </c>
      <c r="E154" s="160" t="s">
        <v>258</v>
      </c>
      <c r="F154" s="271" t="s">
        <v>259</v>
      </c>
      <c r="G154" s="271"/>
      <c r="H154" s="271"/>
      <c r="I154" s="271"/>
      <c r="J154" s="161" t="s">
        <v>224</v>
      </c>
      <c r="K154" s="162">
        <v>10</v>
      </c>
      <c r="L154" s="272"/>
      <c r="M154" s="272"/>
      <c r="N154" s="272">
        <f>ROUND(L154*K154,2)</f>
        <v>0</v>
      </c>
      <c r="O154" s="260"/>
      <c r="P154" s="260"/>
      <c r="Q154" s="260"/>
      <c r="R154" s="134"/>
      <c r="T154" s="135" t="s">
        <v>5</v>
      </c>
      <c r="U154" s="39" t="s">
        <v>40</v>
      </c>
      <c r="V154" s="136">
        <v>0</v>
      </c>
      <c r="W154" s="136">
        <f>V154*K154</f>
        <v>0</v>
      </c>
      <c r="X154" s="136">
        <v>1.8600000000000001E-3</v>
      </c>
      <c r="Y154" s="136">
        <f>X154*K154</f>
        <v>1.8600000000000002E-2</v>
      </c>
      <c r="Z154" s="136">
        <v>0</v>
      </c>
      <c r="AA154" s="137">
        <f>Z154*K154</f>
        <v>0</v>
      </c>
      <c r="AR154" s="20" t="s">
        <v>220</v>
      </c>
      <c r="AT154" s="20" t="s">
        <v>217</v>
      </c>
      <c r="AU154" s="20" t="s">
        <v>130</v>
      </c>
      <c r="AY154" s="20" t="s">
        <v>124</v>
      </c>
      <c r="BE154" s="138">
        <f>IF(U154="základná",N154,0)</f>
        <v>0</v>
      </c>
      <c r="BF154" s="138">
        <f>IF(U154="znížená",N154,0)</f>
        <v>0</v>
      </c>
      <c r="BG154" s="138">
        <f>IF(U154="zákl. prenesená",N154,0)</f>
        <v>0</v>
      </c>
      <c r="BH154" s="138">
        <f>IF(U154="zníž. prenesená",N154,0)</f>
        <v>0</v>
      </c>
      <c r="BI154" s="138">
        <f>IF(U154="nulová",N154,0)</f>
        <v>0</v>
      </c>
      <c r="BJ154" s="20" t="s">
        <v>130</v>
      </c>
      <c r="BK154" s="138">
        <f>ROUND(L154*K154,2)</f>
        <v>0</v>
      </c>
      <c r="BL154" s="20" t="s">
        <v>215</v>
      </c>
      <c r="BM154" s="20" t="s">
        <v>260</v>
      </c>
    </row>
    <row r="155" spans="2:65" s="1" customFormat="1" ht="25.5" customHeight="1" x14ac:dyDescent="0.3">
      <c r="B155" s="128"/>
      <c r="C155" s="129" t="s">
        <v>215</v>
      </c>
      <c r="D155" s="129" t="s">
        <v>125</v>
      </c>
      <c r="E155" s="130" t="s">
        <v>261</v>
      </c>
      <c r="F155" s="259" t="s">
        <v>262</v>
      </c>
      <c r="G155" s="259"/>
      <c r="H155" s="259"/>
      <c r="I155" s="259"/>
      <c r="J155" s="131" t="s">
        <v>238</v>
      </c>
      <c r="K155" s="132">
        <v>6.9880000000000004</v>
      </c>
      <c r="L155" s="260"/>
      <c r="M155" s="260"/>
      <c r="N155" s="260">
        <f>ROUND(L155*K155,2)</f>
        <v>0</v>
      </c>
      <c r="O155" s="260"/>
      <c r="P155" s="260"/>
      <c r="Q155" s="260"/>
      <c r="R155" s="134"/>
      <c r="T155" s="135" t="s">
        <v>5</v>
      </c>
      <c r="U155" s="39" t="s">
        <v>40</v>
      </c>
      <c r="V155" s="136">
        <v>0</v>
      </c>
      <c r="W155" s="136">
        <f>V155*K155</f>
        <v>0</v>
      </c>
      <c r="X155" s="136">
        <v>0</v>
      </c>
      <c r="Y155" s="136">
        <f>X155*K155</f>
        <v>0</v>
      </c>
      <c r="Z155" s="136">
        <v>0</v>
      </c>
      <c r="AA155" s="137">
        <f>Z155*K155</f>
        <v>0</v>
      </c>
      <c r="AR155" s="20" t="s">
        <v>215</v>
      </c>
      <c r="AT155" s="20" t="s">
        <v>125</v>
      </c>
      <c r="AU155" s="20" t="s">
        <v>130</v>
      </c>
      <c r="AY155" s="20" t="s">
        <v>124</v>
      </c>
      <c r="BE155" s="138">
        <f>IF(U155="základná",N155,0)</f>
        <v>0</v>
      </c>
      <c r="BF155" s="138">
        <f>IF(U155="znížená",N155,0)</f>
        <v>0</v>
      </c>
      <c r="BG155" s="138">
        <f>IF(U155="zákl. prenesená",N155,0)</f>
        <v>0</v>
      </c>
      <c r="BH155" s="138">
        <f>IF(U155="zníž. prenesená",N155,0)</f>
        <v>0</v>
      </c>
      <c r="BI155" s="138">
        <f>IF(U155="nulová",N155,0)</f>
        <v>0</v>
      </c>
      <c r="BJ155" s="20" t="s">
        <v>130</v>
      </c>
      <c r="BK155" s="138">
        <f>ROUND(L155*K155,2)</f>
        <v>0</v>
      </c>
      <c r="BL155" s="20" t="s">
        <v>215</v>
      </c>
      <c r="BM155" s="20" t="s">
        <v>263</v>
      </c>
    </row>
    <row r="156" spans="2:65" s="9" customFormat="1" ht="29.85" customHeight="1" x14ac:dyDescent="0.3">
      <c r="B156" s="118"/>
      <c r="D156" s="127" t="s">
        <v>204</v>
      </c>
      <c r="E156" s="127"/>
      <c r="F156" s="127"/>
      <c r="G156" s="127"/>
      <c r="H156" s="127"/>
      <c r="I156" s="127"/>
      <c r="J156" s="127"/>
      <c r="K156" s="127"/>
      <c r="L156" s="127"/>
      <c r="M156" s="127"/>
      <c r="N156" s="265">
        <f>BK156</f>
        <v>0</v>
      </c>
      <c r="O156" s="266"/>
      <c r="P156" s="266"/>
      <c r="Q156" s="266"/>
      <c r="R156" s="120"/>
      <c r="T156" s="121"/>
      <c r="W156" s="122">
        <f>SUM(W157:W160)</f>
        <v>121.7905296</v>
      </c>
      <c r="Y156" s="122">
        <f>SUM(Y157:Y160)</f>
        <v>0.49523039999999996</v>
      </c>
      <c r="AA156" s="123">
        <f>SUM(AA157:AA160)</f>
        <v>0.24713499999999999</v>
      </c>
      <c r="AR156" s="124" t="s">
        <v>130</v>
      </c>
      <c r="AT156" s="125" t="s">
        <v>72</v>
      </c>
      <c r="AU156" s="125" t="s">
        <v>79</v>
      </c>
      <c r="AY156" s="124" t="s">
        <v>124</v>
      </c>
      <c r="BK156" s="126">
        <f>SUM(BK157:BK160)</f>
        <v>0</v>
      </c>
    </row>
    <row r="157" spans="2:65" s="1" customFormat="1" ht="38.25" customHeight="1" x14ac:dyDescent="0.3">
      <c r="B157" s="128"/>
      <c r="C157" s="129" t="s">
        <v>264</v>
      </c>
      <c r="D157" s="129" t="s">
        <v>125</v>
      </c>
      <c r="E157" s="130" t="s">
        <v>265</v>
      </c>
      <c r="F157" s="259" t="s">
        <v>266</v>
      </c>
      <c r="G157" s="259"/>
      <c r="H157" s="259"/>
      <c r="I157" s="259"/>
      <c r="J157" s="131" t="s">
        <v>267</v>
      </c>
      <c r="K157" s="132">
        <v>41.6</v>
      </c>
      <c r="L157" s="260"/>
      <c r="M157" s="260"/>
      <c r="N157" s="260">
        <f>ROUND(L157*K157,2)</f>
        <v>0</v>
      </c>
      <c r="O157" s="260"/>
      <c r="P157" s="260"/>
      <c r="Q157" s="260"/>
      <c r="R157" s="134"/>
      <c r="T157" s="135" t="s">
        <v>5</v>
      </c>
      <c r="U157" s="39" t="s">
        <v>40</v>
      </c>
      <c r="V157" s="136">
        <v>0.86124999999999996</v>
      </c>
      <c r="W157" s="136">
        <f>V157*K157</f>
        <v>35.828000000000003</v>
      </c>
      <c r="X157" s="136">
        <v>2.82E-3</v>
      </c>
      <c r="Y157" s="136">
        <f>X157*K157</f>
        <v>0.117312</v>
      </c>
      <c r="Z157" s="136">
        <v>0</v>
      </c>
      <c r="AA157" s="137">
        <f>Z157*K157</f>
        <v>0</v>
      </c>
      <c r="AR157" s="20" t="s">
        <v>129</v>
      </c>
      <c r="AT157" s="20" t="s">
        <v>125</v>
      </c>
      <c r="AU157" s="20" t="s">
        <v>130</v>
      </c>
      <c r="AY157" s="20" t="s">
        <v>124</v>
      </c>
      <c r="BE157" s="138">
        <f>IF(U157="základná",N157,0)</f>
        <v>0</v>
      </c>
      <c r="BF157" s="138">
        <f>IF(U157="znížená",N157,0)</f>
        <v>0</v>
      </c>
      <c r="BG157" s="138">
        <f>IF(U157="zákl. prenesená",N157,0)</f>
        <v>0</v>
      </c>
      <c r="BH157" s="138">
        <f>IF(U157="zníž. prenesená",N157,0)</f>
        <v>0</v>
      </c>
      <c r="BI157" s="138">
        <f>IF(U157="nulová",N157,0)</f>
        <v>0</v>
      </c>
      <c r="BJ157" s="20" t="s">
        <v>130</v>
      </c>
      <c r="BK157" s="138">
        <f>ROUND(L157*K157,2)</f>
        <v>0</v>
      </c>
      <c r="BL157" s="20" t="s">
        <v>129</v>
      </c>
      <c r="BM157" s="20" t="s">
        <v>268</v>
      </c>
    </row>
    <row r="158" spans="2:65" s="1" customFormat="1" ht="38.25" customHeight="1" x14ac:dyDescent="0.3">
      <c r="B158" s="128"/>
      <c r="C158" s="129" t="s">
        <v>269</v>
      </c>
      <c r="D158" s="129" t="s">
        <v>125</v>
      </c>
      <c r="E158" s="130" t="s">
        <v>270</v>
      </c>
      <c r="F158" s="259" t="s">
        <v>271</v>
      </c>
      <c r="G158" s="259"/>
      <c r="H158" s="259"/>
      <c r="I158" s="259"/>
      <c r="J158" s="131" t="s">
        <v>267</v>
      </c>
      <c r="K158" s="132">
        <v>109.86</v>
      </c>
      <c r="L158" s="260"/>
      <c r="M158" s="260"/>
      <c r="N158" s="260">
        <f>ROUND(L158*K158,2)</f>
        <v>0</v>
      </c>
      <c r="O158" s="260"/>
      <c r="P158" s="260"/>
      <c r="Q158" s="260"/>
      <c r="R158" s="134"/>
      <c r="T158" s="135" t="s">
        <v>5</v>
      </c>
      <c r="U158" s="39" t="s">
        <v>40</v>
      </c>
      <c r="V158" s="136">
        <v>0.69835999999999998</v>
      </c>
      <c r="W158" s="136">
        <f>V158*K158</f>
        <v>76.721829599999992</v>
      </c>
      <c r="X158" s="136">
        <v>3.4399999999999999E-3</v>
      </c>
      <c r="Y158" s="136">
        <f>X158*K158</f>
        <v>0.37791839999999999</v>
      </c>
      <c r="Z158" s="136">
        <v>0</v>
      </c>
      <c r="AA158" s="137">
        <f>Z158*K158</f>
        <v>0</v>
      </c>
      <c r="AR158" s="20" t="s">
        <v>215</v>
      </c>
      <c r="AT158" s="20" t="s">
        <v>125</v>
      </c>
      <c r="AU158" s="20" t="s">
        <v>130</v>
      </c>
      <c r="AY158" s="20" t="s">
        <v>124</v>
      </c>
      <c r="BE158" s="138">
        <f>IF(U158="základná",N158,0)</f>
        <v>0</v>
      </c>
      <c r="BF158" s="138">
        <f>IF(U158="znížená",N158,0)</f>
        <v>0</v>
      </c>
      <c r="BG158" s="138">
        <f>IF(U158="zákl. prenesená",N158,0)</f>
        <v>0</v>
      </c>
      <c r="BH158" s="138">
        <f>IF(U158="zníž. prenesená",N158,0)</f>
        <v>0</v>
      </c>
      <c r="BI158" s="138">
        <f>IF(U158="nulová",N158,0)</f>
        <v>0</v>
      </c>
      <c r="BJ158" s="20" t="s">
        <v>130</v>
      </c>
      <c r="BK158" s="138">
        <f>ROUND(L158*K158,2)</f>
        <v>0</v>
      </c>
      <c r="BL158" s="20" t="s">
        <v>215</v>
      </c>
      <c r="BM158" s="20" t="s">
        <v>272</v>
      </c>
    </row>
    <row r="159" spans="2:65" s="1" customFormat="1" ht="38.25" customHeight="1" x14ac:dyDescent="0.3">
      <c r="B159" s="128"/>
      <c r="C159" s="129" t="s">
        <v>273</v>
      </c>
      <c r="D159" s="129" t="s">
        <v>125</v>
      </c>
      <c r="E159" s="130" t="s">
        <v>274</v>
      </c>
      <c r="F159" s="259" t="s">
        <v>275</v>
      </c>
      <c r="G159" s="259"/>
      <c r="H159" s="259"/>
      <c r="I159" s="259"/>
      <c r="J159" s="131" t="s">
        <v>267</v>
      </c>
      <c r="K159" s="132">
        <v>107.45</v>
      </c>
      <c r="L159" s="260"/>
      <c r="M159" s="260"/>
      <c r="N159" s="260">
        <f>ROUND(L159*K159,2)</f>
        <v>0</v>
      </c>
      <c r="O159" s="260"/>
      <c r="P159" s="260"/>
      <c r="Q159" s="260"/>
      <c r="R159" s="134"/>
      <c r="T159" s="135" t="s">
        <v>5</v>
      </c>
      <c r="U159" s="39" t="s">
        <v>40</v>
      </c>
      <c r="V159" s="136">
        <v>8.5999999999999993E-2</v>
      </c>
      <c r="W159" s="136">
        <f>V159*K159</f>
        <v>9.2407000000000004</v>
      </c>
      <c r="X159" s="136">
        <v>0</v>
      </c>
      <c r="Y159" s="136">
        <f>X159*K159</f>
        <v>0</v>
      </c>
      <c r="Z159" s="136">
        <v>2.3E-3</v>
      </c>
      <c r="AA159" s="137">
        <f>Z159*K159</f>
        <v>0.24713499999999999</v>
      </c>
      <c r="AR159" s="20" t="s">
        <v>215</v>
      </c>
      <c r="AT159" s="20" t="s">
        <v>125</v>
      </c>
      <c r="AU159" s="20" t="s">
        <v>130</v>
      </c>
      <c r="AY159" s="20" t="s">
        <v>124</v>
      </c>
      <c r="BE159" s="138">
        <f>IF(U159="základná",N159,0)</f>
        <v>0</v>
      </c>
      <c r="BF159" s="138">
        <f>IF(U159="znížená",N159,0)</f>
        <v>0</v>
      </c>
      <c r="BG159" s="138">
        <f>IF(U159="zákl. prenesená",N159,0)</f>
        <v>0</v>
      </c>
      <c r="BH159" s="138">
        <f>IF(U159="zníž. prenesená",N159,0)</f>
        <v>0</v>
      </c>
      <c r="BI159" s="138">
        <f>IF(U159="nulová",N159,0)</f>
        <v>0</v>
      </c>
      <c r="BJ159" s="20" t="s">
        <v>130</v>
      </c>
      <c r="BK159" s="138">
        <f>ROUND(L159*K159,2)</f>
        <v>0</v>
      </c>
      <c r="BL159" s="20" t="s">
        <v>215</v>
      </c>
      <c r="BM159" s="20" t="s">
        <v>276</v>
      </c>
    </row>
    <row r="160" spans="2:65" s="1" customFormat="1" ht="25.5" customHeight="1" x14ac:dyDescent="0.3">
      <c r="B160" s="128"/>
      <c r="C160" s="129" t="s">
        <v>10</v>
      </c>
      <c r="D160" s="129" t="s">
        <v>125</v>
      </c>
      <c r="E160" s="130" t="s">
        <v>277</v>
      </c>
      <c r="F160" s="259" t="s">
        <v>278</v>
      </c>
      <c r="G160" s="259"/>
      <c r="H160" s="259"/>
      <c r="I160" s="259"/>
      <c r="J160" s="131" t="s">
        <v>238</v>
      </c>
      <c r="K160" s="132">
        <v>18.992000000000001</v>
      </c>
      <c r="L160" s="260"/>
      <c r="M160" s="260"/>
      <c r="N160" s="260">
        <f>ROUND(L160*K160,2)</f>
        <v>0</v>
      </c>
      <c r="O160" s="260"/>
      <c r="P160" s="260"/>
      <c r="Q160" s="260"/>
      <c r="R160" s="134"/>
      <c r="T160" s="135" t="s">
        <v>5</v>
      </c>
      <c r="U160" s="39" t="s">
        <v>40</v>
      </c>
      <c r="V160" s="136">
        <v>0</v>
      </c>
      <c r="W160" s="136">
        <f>V160*K160</f>
        <v>0</v>
      </c>
      <c r="X160" s="136">
        <v>0</v>
      </c>
      <c r="Y160" s="136">
        <f>X160*K160</f>
        <v>0</v>
      </c>
      <c r="Z160" s="136">
        <v>0</v>
      </c>
      <c r="AA160" s="137">
        <f>Z160*K160</f>
        <v>0</v>
      </c>
      <c r="AR160" s="20" t="s">
        <v>215</v>
      </c>
      <c r="AT160" s="20" t="s">
        <v>125</v>
      </c>
      <c r="AU160" s="20" t="s">
        <v>130</v>
      </c>
      <c r="AY160" s="20" t="s">
        <v>124</v>
      </c>
      <c r="BE160" s="138">
        <f>IF(U160="základná",N160,0)</f>
        <v>0</v>
      </c>
      <c r="BF160" s="138">
        <f>IF(U160="znížená",N160,0)</f>
        <v>0</v>
      </c>
      <c r="BG160" s="138">
        <f>IF(U160="zákl. prenesená",N160,0)</f>
        <v>0</v>
      </c>
      <c r="BH160" s="138">
        <f>IF(U160="zníž. prenesená",N160,0)</f>
        <v>0</v>
      </c>
      <c r="BI160" s="138">
        <f>IF(U160="nulová",N160,0)</f>
        <v>0</v>
      </c>
      <c r="BJ160" s="20" t="s">
        <v>130</v>
      </c>
      <c r="BK160" s="138">
        <f>ROUND(L160*K160,2)</f>
        <v>0</v>
      </c>
      <c r="BL160" s="20" t="s">
        <v>215</v>
      </c>
      <c r="BM160" s="20" t="s">
        <v>279</v>
      </c>
    </row>
    <row r="161" spans="2:65" s="9" customFormat="1" ht="37.35" customHeight="1" x14ac:dyDescent="0.35">
      <c r="B161" s="118"/>
      <c r="D161" s="119" t="s">
        <v>205</v>
      </c>
      <c r="E161" s="119"/>
      <c r="F161" s="119"/>
      <c r="G161" s="119"/>
      <c r="H161" s="119"/>
      <c r="I161" s="119"/>
      <c r="J161" s="119"/>
      <c r="K161" s="119"/>
      <c r="L161" s="119"/>
      <c r="M161" s="119"/>
      <c r="N161" s="269">
        <f>BK161</f>
        <v>0</v>
      </c>
      <c r="O161" s="270"/>
      <c r="P161" s="270"/>
      <c r="Q161" s="270"/>
      <c r="R161" s="120"/>
      <c r="T161" s="121"/>
      <c r="W161" s="122">
        <f>W162</f>
        <v>0</v>
      </c>
      <c r="Y161" s="122">
        <f>Y162</f>
        <v>0</v>
      </c>
      <c r="AA161" s="123">
        <f>AA162</f>
        <v>0</v>
      </c>
      <c r="AR161" s="124" t="s">
        <v>137</v>
      </c>
      <c r="AT161" s="125" t="s">
        <v>72</v>
      </c>
      <c r="AU161" s="125" t="s">
        <v>73</v>
      </c>
      <c r="AY161" s="124" t="s">
        <v>124</v>
      </c>
      <c r="BK161" s="126">
        <f>BK162</f>
        <v>0</v>
      </c>
    </row>
    <row r="162" spans="2:65" s="9" customFormat="1" ht="19.899999999999999" customHeight="1" x14ac:dyDescent="0.3">
      <c r="B162" s="118"/>
      <c r="D162" s="127" t="s">
        <v>206</v>
      </c>
      <c r="E162" s="127"/>
      <c r="F162" s="127"/>
      <c r="G162" s="127"/>
      <c r="H162" s="127"/>
      <c r="I162" s="127"/>
      <c r="J162" s="127"/>
      <c r="K162" s="127"/>
      <c r="L162" s="127"/>
      <c r="M162" s="127"/>
      <c r="N162" s="257">
        <f>BK162</f>
        <v>0</v>
      </c>
      <c r="O162" s="258"/>
      <c r="P162" s="258"/>
      <c r="Q162" s="258"/>
      <c r="R162" s="120"/>
      <c r="T162" s="121"/>
      <c r="W162" s="122">
        <f>W163</f>
        <v>0</v>
      </c>
      <c r="Y162" s="122">
        <f>Y163</f>
        <v>0</v>
      </c>
      <c r="AA162" s="123">
        <f>AA163</f>
        <v>0</v>
      </c>
      <c r="AR162" s="124" t="s">
        <v>137</v>
      </c>
      <c r="AT162" s="125" t="s">
        <v>72</v>
      </c>
      <c r="AU162" s="125" t="s">
        <v>79</v>
      </c>
      <c r="AY162" s="124" t="s">
        <v>124</v>
      </c>
      <c r="BK162" s="126">
        <f>BK163</f>
        <v>0</v>
      </c>
    </row>
    <row r="163" spans="2:65" s="1" customFormat="1" ht="25.5" customHeight="1" x14ac:dyDescent="0.3">
      <c r="B163" s="128"/>
      <c r="C163" s="129" t="s">
        <v>280</v>
      </c>
      <c r="D163" s="129" t="s">
        <v>125</v>
      </c>
      <c r="E163" s="130" t="s">
        <v>281</v>
      </c>
      <c r="F163" s="259" t="s">
        <v>282</v>
      </c>
      <c r="G163" s="259"/>
      <c r="H163" s="259"/>
      <c r="I163" s="259"/>
      <c r="J163" s="131" t="s">
        <v>224</v>
      </c>
      <c r="K163" s="132">
        <v>1</v>
      </c>
      <c r="L163" s="260"/>
      <c r="M163" s="260"/>
      <c r="N163" s="260">
        <f>ROUND(L163*K163,2)</f>
        <v>0</v>
      </c>
      <c r="O163" s="260"/>
      <c r="P163" s="260"/>
      <c r="Q163" s="260"/>
      <c r="R163" s="134"/>
      <c r="T163" s="135" t="s">
        <v>5</v>
      </c>
      <c r="U163" s="156" t="s">
        <v>40</v>
      </c>
      <c r="V163" s="157">
        <v>0</v>
      </c>
      <c r="W163" s="157">
        <f>V163*K163</f>
        <v>0</v>
      </c>
      <c r="X163" s="157">
        <v>0</v>
      </c>
      <c r="Y163" s="157">
        <f>X163*K163</f>
        <v>0</v>
      </c>
      <c r="Z163" s="157">
        <v>0</v>
      </c>
      <c r="AA163" s="158">
        <f>Z163*K163</f>
        <v>0</v>
      </c>
      <c r="AR163" s="20" t="s">
        <v>283</v>
      </c>
      <c r="AT163" s="20" t="s">
        <v>125</v>
      </c>
      <c r="AU163" s="20" t="s">
        <v>130</v>
      </c>
      <c r="AY163" s="20" t="s">
        <v>124</v>
      </c>
      <c r="BE163" s="138">
        <f>IF(U163="základná",N163,0)</f>
        <v>0</v>
      </c>
      <c r="BF163" s="138">
        <f>IF(U163="znížená",N163,0)</f>
        <v>0</v>
      </c>
      <c r="BG163" s="138">
        <f>IF(U163="zákl. prenesená",N163,0)</f>
        <v>0</v>
      </c>
      <c r="BH163" s="138">
        <f>IF(U163="zníž. prenesená",N163,0)</f>
        <v>0</v>
      </c>
      <c r="BI163" s="138">
        <f>IF(U163="nulová",N163,0)</f>
        <v>0</v>
      </c>
      <c r="BJ163" s="20" t="s">
        <v>130</v>
      </c>
      <c r="BK163" s="138">
        <f>ROUND(L163*K163,2)</f>
        <v>0</v>
      </c>
      <c r="BL163" s="20" t="s">
        <v>283</v>
      </c>
      <c r="BM163" s="20" t="s">
        <v>284</v>
      </c>
    </row>
    <row r="164" spans="2:65" s="1" customFormat="1" ht="6.95" customHeight="1" x14ac:dyDescent="0.3">
      <c r="B164" s="54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6"/>
    </row>
  </sheetData>
  <mergeCells count="147">
    <mergeCell ref="L160:M160"/>
    <mergeCell ref="N160:Q160"/>
    <mergeCell ref="N152:Q152"/>
    <mergeCell ref="N156:Q156"/>
    <mergeCell ref="F157:I157"/>
    <mergeCell ref="F159:I159"/>
    <mergeCell ref="L157:M157"/>
    <mergeCell ref="N157:Q157"/>
    <mergeCell ref="F158:I158"/>
    <mergeCell ref="L158:M158"/>
    <mergeCell ref="N158:Q158"/>
    <mergeCell ref="L159:M159"/>
    <mergeCell ref="N159:Q159"/>
    <mergeCell ref="F153:I153"/>
    <mergeCell ref="F155:I155"/>
    <mergeCell ref="L153:M153"/>
    <mergeCell ref="N153:Q153"/>
    <mergeCell ref="F154:I154"/>
    <mergeCell ref="L154:M154"/>
    <mergeCell ref="N154:Q154"/>
    <mergeCell ref="L155:M155"/>
    <mergeCell ref="N155:Q155"/>
    <mergeCell ref="F146:I146"/>
    <mergeCell ref="L146:M146"/>
    <mergeCell ref="N146:Q146"/>
    <mergeCell ref="F147:I147"/>
    <mergeCell ref="L147:M147"/>
    <mergeCell ref="N147:Q147"/>
    <mergeCell ref="N142:Q142"/>
    <mergeCell ref="F148:I148"/>
    <mergeCell ref="F151:I151"/>
    <mergeCell ref="F149:I149"/>
    <mergeCell ref="F150:I150"/>
    <mergeCell ref="L150:M150"/>
    <mergeCell ref="N150:Q150"/>
    <mergeCell ref="L151:M151"/>
    <mergeCell ref="N151:Q151"/>
    <mergeCell ref="N140:Q140"/>
    <mergeCell ref="F141:I141"/>
    <mergeCell ref="L141:M141"/>
    <mergeCell ref="N141:Q141"/>
    <mergeCell ref="F143:I143"/>
    <mergeCell ref="F145:I145"/>
    <mergeCell ref="L143:M143"/>
    <mergeCell ref="N143:Q143"/>
    <mergeCell ref="F144:I144"/>
    <mergeCell ref="F133:I133"/>
    <mergeCell ref="F134:I134"/>
    <mergeCell ref="F137:I137"/>
    <mergeCell ref="F135:I135"/>
    <mergeCell ref="F136:I136"/>
    <mergeCell ref="F138:I138"/>
    <mergeCell ref="F139:I139"/>
    <mergeCell ref="F140:I140"/>
    <mergeCell ref="L140:M140"/>
    <mergeCell ref="F132:I132"/>
    <mergeCell ref="F131:I131"/>
    <mergeCell ref="L129:M129"/>
    <mergeCell ref="N129:Q129"/>
    <mergeCell ref="F130:I130"/>
    <mergeCell ref="L130:M130"/>
    <mergeCell ref="N130:Q130"/>
    <mergeCell ref="L131:M131"/>
    <mergeCell ref="N131:Q131"/>
    <mergeCell ref="L132:M132"/>
    <mergeCell ref="N132:Q132"/>
    <mergeCell ref="F123:I123"/>
    <mergeCell ref="F126:I126"/>
    <mergeCell ref="F124:I124"/>
    <mergeCell ref="L126:M126"/>
    <mergeCell ref="N126:Q126"/>
    <mergeCell ref="N125:Q125"/>
    <mergeCell ref="N127:Q127"/>
    <mergeCell ref="N128:Q128"/>
    <mergeCell ref="F129:I129"/>
    <mergeCell ref="M116:Q116"/>
    <mergeCell ref="L118:M118"/>
    <mergeCell ref="N118:Q118"/>
    <mergeCell ref="F118:I118"/>
    <mergeCell ref="F122:I122"/>
    <mergeCell ref="L122:M122"/>
    <mergeCell ref="N122:Q122"/>
    <mergeCell ref="N119:Q119"/>
    <mergeCell ref="N120:Q120"/>
    <mergeCell ref="N121:Q121"/>
    <mergeCell ref="N97:Q97"/>
    <mergeCell ref="N98:Q98"/>
    <mergeCell ref="N100:Q100"/>
    <mergeCell ref="L102:Q102"/>
    <mergeCell ref="C108:Q108"/>
    <mergeCell ref="F110:P110"/>
    <mergeCell ref="F111:P111"/>
    <mergeCell ref="M113:P113"/>
    <mergeCell ref="M115:Q115"/>
    <mergeCell ref="C86:G86"/>
    <mergeCell ref="N86:Q86"/>
    <mergeCell ref="N88:Q88"/>
    <mergeCell ref="N89:Q89"/>
    <mergeCell ref="N90:Q90"/>
    <mergeCell ref="N91:Q91"/>
    <mergeCell ref="N92:Q92"/>
    <mergeCell ref="N93:Q93"/>
    <mergeCell ref="N96:Q96"/>
    <mergeCell ref="N94:Q94"/>
    <mergeCell ref="N95:Q95"/>
    <mergeCell ref="H36:J36"/>
    <mergeCell ref="M36:P36"/>
    <mergeCell ref="L38:P38"/>
    <mergeCell ref="C76:Q76"/>
    <mergeCell ref="F79:P79"/>
    <mergeCell ref="F78:P78"/>
    <mergeCell ref="M81:P81"/>
    <mergeCell ref="M83:Q83"/>
    <mergeCell ref="M84:Q84"/>
    <mergeCell ref="H1:K1"/>
    <mergeCell ref="S2:AC2"/>
    <mergeCell ref="M27:P27"/>
    <mergeCell ref="M30:P30"/>
    <mergeCell ref="M28:P28"/>
    <mergeCell ref="H32:J32"/>
    <mergeCell ref="M32:P32"/>
    <mergeCell ref="H33:J33"/>
    <mergeCell ref="M33:P33"/>
    <mergeCell ref="F163:I163"/>
    <mergeCell ref="F160:I160"/>
    <mergeCell ref="L163:M163"/>
    <mergeCell ref="N163:Q163"/>
    <mergeCell ref="N161:Q161"/>
    <mergeCell ref="N162:Q162"/>
    <mergeCell ref="C2:Q2"/>
    <mergeCell ref="C4:Q4"/>
    <mergeCell ref="F6:P6"/>
    <mergeCell ref="F7:P7"/>
    <mergeCell ref="O9:P9"/>
    <mergeCell ref="O11:P11"/>
    <mergeCell ref="O12:P12"/>
    <mergeCell ref="O14:P14"/>
    <mergeCell ref="O15:P15"/>
    <mergeCell ref="O17:P17"/>
    <mergeCell ref="O18:P18"/>
    <mergeCell ref="O20:P20"/>
    <mergeCell ref="O21:P21"/>
    <mergeCell ref="E24:L24"/>
    <mergeCell ref="H34:J34"/>
    <mergeCell ref="M34:P34"/>
    <mergeCell ref="H35:J35"/>
    <mergeCell ref="M35:P35"/>
  </mergeCells>
  <hyperlinks>
    <hyperlink ref="F1:G1" location="C2" display="1) Krycí list rozpočtu" xr:uid="{00000000-0004-0000-0200-000000000000}"/>
    <hyperlink ref="H1:K1" location="C86" display="2) Rekapitulácia rozpočtu" xr:uid="{00000000-0004-0000-0200-000001000000}"/>
    <hyperlink ref="L1" location="C118" display="3) Rozpočet" xr:uid="{00000000-0004-0000-0200-000002000000}"/>
    <hyperlink ref="S1:T1" location="'Rekapitulácia stavby'!C2" display="Rekapitulácia stavby" xr:uid="{00000000-0004-0000-0200-000003000000}"/>
  </hyperlinks>
  <pageMargins left="0.59055118110236227" right="0.59055118110236227" top="0.51181102362204722" bottom="0.47244094488188981" header="0" footer="0"/>
  <pageSetup paperSize="9" scale="95" fitToHeight="100" orientation="portrait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N187"/>
  <sheetViews>
    <sheetView showGridLines="0" workbookViewId="0">
      <pane ySplit="1" topLeftCell="A2" activePane="bottomLeft" state="frozen"/>
      <selection pane="bottomLeft" activeCell="C2" sqref="C2:Q2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7"/>
      <c r="B1" s="14"/>
      <c r="C1" s="14"/>
      <c r="D1" s="15" t="s">
        <v>1</v>
      </c>
      <c r="E1" s="14"/>
      <c r="F1" s="16" t="s">
        <v>91</v>
      </c>
      <c r="G1" s="16"/>
      <c r="H1" s="233" t="s">
        <v>92</v>
      </c>
      <c r="I1" s="233"/>
      <c r="J1" s="233"/>
      <c r="K1" s="233"/>
      <c r="L1" s="16" t="s">
        <v>93</v>
      </c>
      <c r="M1" s="14"/>
      <c r="N1" s="14"/>
      <c r="O1" s="15" t="s">
        <v>94</v>
      </c>
      <c r="P1" s="14"/>
      <c r="Q1" s="14"/>
      <c r="R1" s="14"/>
      <c r="S1" s="16" t="s">
        <v>95</v>
      </c>
      <c r="T1" s="16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</row>
    <row r="2" spans="1:66" ht="36.950000000000003" customHeight="1" x14ac:dyDescent="0.3">
      <c r="C2" s="195" t="s">
        <v>7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S2" s="203" t="s">
        <v>8</v>
      </c>
      <c r="T2" s="200"/>
      <c r="U2" s="200"/>
      <c r="V2" s="200"/>
      <c r="W2" s="200"/>
      <c r="X2" s="200"/>
      <c r="Y2" s="200"/>
      <c r="Z2" s="200"/>
      <c r="AA2" s="200"/>
      <c r="AB2" s="200"/>
      <c r="AC2" s="200"/>
      <c r="AT2" s="20" t="s">
        <v>84</v>
      </c>
    </row>
    <row r="3" spans="1:66" ht="6.95" customHeight="1" x14ac:dyDescent="0.3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  <c r="AT3" s="20" t="s">
        <v>73</v>
      </c>
    </row>
    <row r="4" spans="1:66" ht="36.950000000000003" customHeight="1" x14ac:dyDescent="0.3">
      <c r="B4" s="24"/>
      <c r="C4" s="197" t="s">
        <v>96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25"/>
      <c r="T4" s="19" t="s">
        <v>12</v>
      </c>
      <c r="AT4" s="20" t="s">
        <v>6</v>
      </c>
    </row>
    <row r="5" spans="1:66" ht="6.95" customHeight="1" x14ac:dyDescent="0.3">
      <c r="B5" s="24"/>
      <c r="R5" s="25"/>
    </row>
    <row r="6" spans="1:66" ht="25.35" customHeight="1" x14ac:dyDescent="0.3">
      <c r="B6" s="24"/>
      <c r="D6" s="29" t="s">
        <v>16</v>
      </c>
      <c r="F6" s="237" t="str">
        <f>'Rekapitulácia stavby'!K6</f>
        <v>Zníženie energetickej náročnosti spoločnosti Kovomont-PO, Výrobná hala č.1 + administratívna budova</v>
      </c>
      <c r="G6" s="238"/>
      <c r="H6" s="238"/>
      <c r="I6" s="238"/>
      <c r="J6" s="238"/>
      <c r="K6" s="238"/>
      <c r="L6" s="238"/>
      <c r="M6" s="238"/>
      <c r="N6" s="238"/>
      <c r="O6" s="238"/>
      <c r="P6" s="238"/>
      <c r="R6" s="25"/>
    </row>
    <row r="7" spans="1:66" s="1" customFormat="1" ht="32.85" customHeight="1" x14ac:dyDescent="0.3">
      <c r="B7" s="32"/>
      <c r="D7" s="28" t="s">
        <v>97</v>
      </c>
      <c r="F7" s="201" t="s">
        <v>436</v>
      </c>
      <c r="G7" s="235"/>
      <c r="H7" s="235"/>
      <c r="I7" s="235"/>
      <c r="J7" s="235"/>
      <c r="K7" s="235"/>
      <c r="L7" s="235"/>
      <c r="M7" s="235"/>
      <c r="N7" s="235"/>
      <c r="O7" s="235"/>
      <c r="P7" s="235"/>
      <c r="R7" s="33"/>
    </row>
    <row r="8" spans="1:66" s="1" customFormat="1" ht="14.45" customHeight="1" x14ac:dyDescent="0.3">
      <c r="B8" s="32"/>
      <c r="D8" s="29" t="s">
        <v>18</v>
      </c>
      <c r="F8" s="27" t="s">
        <v>5</v>
      </c>
      <c r="M8" s="29" t="s">
        <v>19</v>
      </c>
      <c r="O8" s="27" t="s">
        <v>5</v>
      </c>
      <c r="R8" s="33"/>
    </row>
    <row r="9" spans="1:66" s="1" customFormat="1" ht="14.45" customHeight="1" x14ac:dyDescent="0.3">
      <c r="B9" s="32"/>
      <c r="D9" s="29" t="s">
        <v>20</v>
      </c>
      <c r="F9" s="27" t="s">
        <v>21</v>
      </c>
      <c r="M9" s="29" t="s">
        <v>22</v>
      </c>
      <c r="O9" s="239">
        <f>'Rekapitulácia stavby'!AN8</f>
        <v>43896</v>
      </c>
      <c r="P9" s="239"/>
      <c r="R9" s="33"/>
    </row>
    <row r="10" spans="1:66" s="1" customFormat="1" ht="10.9" customHeight="1" x14ac:dyDescent="0.3">
      <c r="B10" s="32"/>
      <c r="R10" s="33"/>
    </row>
    <row r="11" spans="1:66" s="1" customFormat="1" ht="14.45" customHeight="1" x14ac:dyDescent="0.3">
      <c r="B11" s="32"/>
      <c r="D11" s="29" t="s">
        <v>23</v>
      </c>
      <c r="M11" s="29" t="s">
        <v>24</v>
      </c>
      <c r="O11" s="199" t="s">
        <v>5</v>
      </c>
      <c r="P11" s="199"/>
      <c r="R11" s="33"/>
    </row>
    <row r="12" spans="1:66" s="1" customFormat="1" ht="18" customHeight="1" x14ac:dyDescent="0.3">
      <c r="B12" s="32"/>
      <c r="E12" s="27" t="s">
        <v>25</v>
      </c>
      <c r="M12" s="29" t="s">
        <v>26</v>
      </c>
      <c r="O12" s="199" t="s">
        <v>5</v>
      </c>
      <c r="P12" s="199"/>
      <c r="R12" s="33"/>
    </row>
    <row r="13" spans="1:66" s="1" customFormat="1" ht="6.95" customHeight="1" x14ac:dyDescent="0.3">
      <c r="B13" s="32"/>
      <c r="R13" s="33"/>
    </row>
    <row r="14" spans="1:66" s="1" customFormat="1" ht="14.45" customHeight="1" x14ac:dyDescent="0.3">
      <c r="B14" s="32"/>
      <c r="D14" s="29" t="s">
        <v>27</v>
      </c>
      <c r="M14" s="29" t="s">
        <v>24</v>
      </c>
      <c r="O14" s="199" t="str">
        <f>IF('Rekapitulácia stavby'!AN13="","",'Rekapitulácia stavby'!AN13)</f>
        <v/>
      </c>
      <c r="P14" s="199"/>
      <c r="R14" s="33"/>
    </row>
    <row r="15" spans="1:66" s="1" customFormat="1" ht="18" customHeight="1" x14ac:dyDescent="0.3">
      <c r="B15" s="32"/>
      <c r="E15" s="27" t="str">
        <f>IF('Rekapitulácia stavby'!E14="","",'Rekapitulácia stavby'!E14)</f>
        <v xml:space="preserve"> </v>
      </c>
      <c r="M15" s="29" t="s">
        <v>26</v>
      </c>
      <c r="O15" s="199" t="str">
        <f>IF('Rekapitulácia stavby'!AN14="","",'Rekapitulácia stavby'!AN14)</f>
        <v/>
      </c>
      <c r="P15" s="199"/>
      <c r="R15" s="33"/>
    </row>
    <row r="16" spans="1:66" s="1" customFormat="1" ht="6.95" customHeight="1" x14ac:dyDescent="0.3">
      <c r="B16" s="32"/>
      <c r="R16" s="33"/>
    </row>
    <row r="17" spans="2:18" s="1" customFormat="1" ht="14.45" customHeight="1" x14ac:dyDescent="0.3">
      <c r="B17" s="32"/>
      <c r="D17" s="29" t="s">
        <v>29</v>
      </c>
      <c r="M17" s="29" t="s">
        <v>24</v>
      </c>
      <c r="O17" s="199" t="s">
        <v>5</v>
      </c>
      <c r="P17" s="199"/>
      <c r="R17" s="33"/>
    </row>
    <row r="18" spans="2:18" s="1" customFormat="1" ht="18" customHeight="1" x14ac:dyDescent="0.3">
      <c r="B18" s="32"/>
      <c r="E18" s="27" t="s">
        <v>30</v>
      </c>
      <c r="M18" s="29" t="s">
        <v>26</v>
      </c>
      <c r="O18" s="199" t="s">
        <v>5</v>
      </c>
      <c r="P18" s="199"/>
      <c r="R18" s="33"/>
    </row>
    <row r="19" spans="2:18" s="1" customFormat="1" ht="6.95" customHeight="1" x14ac:dyDescent="0.3">
      <c r="B19" s="32"/>
      <c r="R19" s="33"/>
    </row>
    <row r="20" spans="2:18" s="1" customFormat="1" ht="14.45" customHeight="1" x14ac:dyDescent="0.3">
      <c r="B20" s="32"/>
      <c r="D20" s="29" t="s">
        <v>32</v>
      </c>
      <c r="M20" s="29" t="s">
        <v>24</v>
      </c>
      <c r="O20" s="199" t="str">
        <f>IF('Rekapitulácia stavby'!AN19="","",'Rekapitulácia stavby'!AN19)</f>
        <v/>
      </c>
      <c r="P20" s="199"/>
      <c r="R20" s="33"/>
    </row>
    <row r="21" spans="2:18" s="1" customFormat="1" ht="18" customHeight="1" x14ac:dyDescent="0.3">
      <c r="B21" s="32"/>
      <c r="E21" s="27" t="str">
        <f>IF('Rekapitulácia stavby'!E20="","",'Rekapitulácia stavby'!E20)</f>
        <v xml:space="preserve"> </v>
      </c>
      <c r="M21" s="29" t="s">
        <v>26</v>
      </c>
      <c r="O21" s="199" t="str">
        <f>IF('Rekapitulácia stavby'!AN20="","",'Rekapitulácia stavby'!AN20)</f>
        <v/>
      </c>
      <c r="P21" s="199"/>
      <c r="R21" s="33"/>
    </row>
    <row r="22" spans="2:18" s="1" customFormat="1" ht="6.95" customHeight="1" x14ac:dyDescent="0.3">
      <c r="B22" s="32"/>
      <c r="R22" s="33"/>
    </row>
    <row r="23" spans="2:18" s="1" customFormat="1" ht="14.45" customHeight="1" x14ac:dyDescent="0.3">
      <c r="B23" s="32"/>
      <c r="D23" s="29" t="s">
        <v>33</v>
      </c>
      <c r="R23" s="33"/>
    </row>
    <row r="24" spans="2:18" s="1" customFormat="1" ht="16.5" customHeight="1" x14ac:dyDescent="0.3">
      <c r="B24" s="32"/>
      <c r="E24" s="206" t="s">
        <v>5</v>
      </c>
      <c r="F24" s="206"/>
      <c r="G24" s="206"/>
      <c r="H24" s="206"/>
      <c r="I24" s="206"/>
      <c r="J24" s="206"/>
      <c r="K24" s="206"/>
      <c r="L24" s="206"/>
      <c r="R24" s="33"/>
    </row>
    <row r="25" spans="2:18" s="1" customFormat="1" ht="6.95" customHeight="1" x14ac:dyDescent="0.3">
      <c r="B25" s="32"/>
      <c r="R25" s="33"/>
    </row>
    <row r="26" spans="2:18" s="1" customFormat="1" ht="6.95" customHeight="1" x14ac:dyDescent="0.3">
      <c r="B26" s="32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R26" s="33"/>
    </row>
    <row r="27" spans="2:18" s="1" customFormat="1" ht="14.45" customHeight="1" x14ac:dyDescent="0.3">
      <c r="B27" s="32"/>
      <c r="D27" s="96" t="s">
        <v>98</v>
      </c>
      <c r="M27" s="207">
        <f>N88</f>
        <v>0</v>
      </c>
      <c r="N27" s="207"/>
      <c r="O27" s="207"/>
      <c r="P27" s="207"/>
      <c r="R27" s="33"/>
    </row>
    <row r="28" spans="2:18" s="1" customFormat="1" ht="14.45" customHeight="1" x14ac:dyDescent="0.3">
      <c r="B28" s="32"/>
      <c r="D28" s="31" t="s">
        <v>99</v>
      </c>
      <c r="M28" s="207">
        <f>N99</f>
        <v>0</v>
      </c>
      <c r="N28" s="207"/>
      <c r="O28" s="207"/>
      <c r="P28" s="207"/>
      <c r="R28" s="33"/>
    </row>
    <row r="29" spans="2:18" s="1" customFormat="1" ht="6.95" customHeight="1" x14ac:dyDescent="0.3">
      <c r="B29" s="32"/>
      <c r="R29" s="33"/>
    </row>
    <row r="30" spans="2:18" s="1" customFormat="1" ht="25.35" customHeight="1" x14ac:dyDescent="0.3">
      <c r="B30" s="32"/>
      <c r="D30" s="97" t="s">
        <v>36</v>
      </c>
      <c r="M30" s="234">
        <f>ROUND(M27+M28,2)</f>
        <v>0</v>
      </c>
      <c r="N30" s="235"/>
      <c r="O30" s="235"/>
      <c r="P30" s="235"/>
      <c r="R30" s="33"/>
    </row>
    <row r="31" spans="2:18" s="1" customFormat="1" ht="6.95" customHeight="1" x14ac:dyDescent="0.3">
      <c r="B31" s="32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R31" s="33"/>
    </row>
    <row r="32" spans="2:18" s="1" customFormat="1" ht="14.45" customHeight="1" x14ac:dyDescent="0.3">
      <c r="B32" s="32"/>
      <c r="D32" s="37" t="s">
        <v>37</v>
      </c>
      <c r="E32" s="37" t="s">
        <v>38</v>
      </c>
      <c r="F32" s="38">
        <v>0.2</v>
      </c>
      <c r="G32" s="98" t="s">
        <v>39</v>
      </c>
      <c r="H32" s="236">
        <f>ROUND((SUM(BE99:BE100)+SUM(BE118:BE186)), 2)</f>
        <v>0</v>
      </c>
      <c r="I32" s="235"/>
      <c r="J32" s="235"/>
      <c r="M32" s="236">
        <f>ROUND(ROUND((SUM(BE99:BE100)+SUM(BE118:BE186)), 2)*F32, 2)</f>
        <v>0</v>
      </c>
      <c r="N32" s="235"/>
      <c r="O32" s="235"/>
      <c r="P32" s="235"/>
      <c r="R32" s="33"/>
    </row>
    <row r="33" spans="2:18" s="1" customFormat="1" ht="14.45" customHeight="1" x14ac:dyDescent="0.3">
      <c r="B33" s="32"/>
      <c r="E33" s="37" t="s">
        <v>40</v>
      </c>
      <c r="F33" s="38">
        <v>0.2</v>
      </c>
      <c r="G33" s="98" t="s">
        <v>39</v>
      </c>
      <c r="H33" s="236">
        <f>ROUND((SUM(BF99:BF100)+SUM(BF118:BF186)), 2)</f>
        <v>0</v>
      </c>
      <c r="I33" s="235"/>
      <c r="J33" s="235"/>
      <c r="M33" s="236">
        <f>ROUND(ROUND((SUM(BF99:BF100)+SUM(BF118:BF186)), 2)*F33, 2)</f>
        <v>0</v>
      </c>
      <c r="N33" s="235"/>
      <c r="O33" s="235"/>
      <c r="P33" s="235"/>
      <c r="R33" s="33"/>
    </row>
    <row r="34" spans="2:18" s="1" customFormat="1" ht="14.45" hidden="1" customHeight="1" x14ac:dyDescent="0.3">
      <c r="B34" s="32"/>
      <c r="E34" s="37" t="s">
        <v>41</v>
      </c>
      <c r="F34" s="38">
        <v>0.2</v>
      </c>
      <c r="G34" s="98" t="s">
        <v>39</v>
      </c>
      <c r="H34" s="236">
        <f>ROUND((SUM(BG99:BG100)+SUM(BG118:BG186)), 2)</f>
        <v>0</v>
      </c>
      <c r="I34" s="235"/>
      <c r="J34" s="235"/>
      <c r="M34" s="236">
        <v>0</v>
      </c>
      <c r="N34" s="235"/>
      <c r="O34" s="235"/>
      <c r="P34" s="235"/>
      <c r="R34" s="33"/>
    </row>
    <row r="35" spans="2:18" s="1" customFormat="1" ht="14.45" hidden="1" customHeight="1" x14ac:dyDescent="0.3">
      <c r="B35" s="32"/>
      <c r="E35" s="37" t="s">
        <v>42</v>
      </c>
      <c r="F35" s="38">
        <v>0.2</v>
      </c>
      <c r="G35" s="98" t="s">
        <v>39</v>
      </c>
      <c r="H35" s="236">
        <f>ROUND((SUM(BH99:BH100)+SUM(BH118:BH186)), 2)</f>
        <v>0</v>
      </c>
      <c r="I35" s="235"/>
      <c r="J35" s="235"/>
      <c r="M35" s="236">
        <v>0</v>
      </c>
      <c r="N35" s="235"/>
      <c r="O35" s="235"/>
      <c r="P35" s="235"/>
      <c r="R35" s="33"/>
    </row>
    <row r="36" spans="2:18" s="1" customFormat="1" ht="14.45" hidden="1" customHeight="1" x14ac:dyDescent="0.3">
      <c r="B36" s="32"/>
      <c r="E36" s="37" t="s">
        <v>43</v>
      </c>
      <c r="F36" s="38">
        <v>0</v>
      </c>
      <c r="G36" s="98" t="s">
        <v>39</v>
      </c>
      <c r="H36" s="236">
        <f>ROUND((SUM(BI99:BI100)+SUM(BI118:BI186)), 2)</f>
        <v>0</v>
      </c>
      <c r="I36" s="235"/>
      <c r="J36" s="235"/>
      <c r="M36" s="236">
        <v>0</v>
      </c>
      <c r="N36" s="235"/>
      <c r="O36" s="235"/>
      <c r="P36" s="235"/>
      <c r="R36" s="33"/>
    </row>
    <row r="37" spans="2:18" s="1" customFormat="1" ht="6.95" customHeight="1" x14ac:dyDescent="0.3">
      <c r="B37" s="32"/>
      <c r="R37" s="33"/>
    </row>
    <row r="38" spans="2:18" s="1" customFormat="1" ht="25.35" customHeight="1" x14ac:dyDescent="0.3">
      <c r="B38" s="32"/>
      <c r="C38" s="95"/>
      <c r="D38" s="99" t="s">
        <v>44</v>
      </c>
      <c r="E38" s="67"/>
      <c r="F38" s="67"/>
      <c r="G38" s="100" t="s">
        <v>45</v>
      </c>
      <c r="H38" s="101" t="s">
        <v>46</v>
      </c>
      <c r="I38" s="67"/>
      <c r="J38" s="67"/>
      <c r="K38" s="67"/>
      <c r="L38" s="240">
        <f>SUM(M30:M36)</f>
        <v>0</v>
      </c>
      <c r="M38" s="240"/>
      <c r="N38" s="240"/>
      <c r="O38" s="240"/>
      <c r="P38" s="241"/>
      <c r="Q38" s="95"/>
      <c r="R38" s="33"/>
    </row>
    <row r="39" spans="2:18" s="1" customFormat="1" ht="14.45" customHeight="1" x14ac:dyDescent="0.3">
      <c r="B39" s="32"/>
      <c r="R39" s="33"/>
    </row>
    <row r="40" spans="2:18" s="1" customFormat="1" ht="14.45" customHeight="1" x14ac:dyDescent="0.3">
      <c r="B40" s="32"/>
      <c r="R40" s="33"/>
    </row>
    <row r="41" spans="2:18" x14ac:dyDescent="0.3">
      <c r="B41" s="24"/>
      <c r="R41" s="25"/>
    </row>
    <row r="42" spans="2:18" x14ac:dyDescent="0.3">
      <c r="B42" s="24"/>
      <c r="R42" s="25"/>
    </row>
    <row r="43" spans="2:18" x14ac:dyDescent="0.3">
      <c r="B43" s="24"/>
      <c r="R43" s="25"/>
    </row>
    <row r="44" spans="2:18" x14ac:dyDescent="0.3">
      <c r="B44" s="24"/>
      <c r="R44" s="25"/>
    </row>
    <row r="45" spans="2:18" x14ac:dyDescent="0.3">
      <c r="B45" s="24"/>
      <c r="R45" s="25"/>
    </row>
    <row r="46" spans="2:18" x14ac:dyDescent="0.3">
      <c r="B46" s="24"/>
      <c r="R46" s="25"/>
    </row>
    <row r="47" spans="2:18" x14ac:dyDescent="0.3">
      <c r="B47" s="24"/>
      <c r="R47" s="25"/>
    </row>
    <row r="48" spans="2:18" x14ac:dyDescent="0.3">
      <c r="B48" s="24"/>
      <c r="R48" s="25"/>
    </row>
    <row r="49" spans="2:18" x14ac:dyDescent="0.3">
      <c r="B49" s="24"/>
      <c r="R49" s="25"/>
    </row>
    <row r="50" spans="2:18" s="1" customFormat="1" ht="15" x14ac:dyDescent="0.3">
      <c r="B50" s="32"/>
      <c r="D50" s="45" t="s">
        <v>47</v>
      </c>
      <c r="E50" s="46"/>
      <c r="F50" s="46"/>
      <c r="G50" s="46"/>
      <c r="H50" s="47"/>
      <c r="J50" s="45" t="s">
        <v>48</v>
      </c>
      <c r="K50" s="46"/>
      <c r="L50" s="46"/>
      <c r="M50" s="46"/>
      <c r="N50" s="46"/>
      <c r="O50" s="46"/>
      <c r="P50" s="47"/>
      <c r="R50" s="33"/>
    </row>
    <row r="51" spans="2:18" x14ac:dyDescent="0.3">
      <c r="B51" s="24"/>
      <c r="D51" s="48"/>
      <c r="H51" s="49"/>
      <c r="J51" s="48"/>
      <c r="P51" s="49"/>
      <c r="R51" s="25"/>
    </row>
    <row r="52" spans="2:18" x14ac:dyDescent="0.3">
      <c r="B52" s="24"/>
      <c r="D52" s="48"/>
      <c r="H52" s="49"/>
      <c r="J52" s="48"/>
      <c r="P52" s="49"/>
      <c r="R52" s="25"/>
    </row>
    <row r="53" spans="2:18" x14ac:dyDescent="0.3">
      <c r="B53" s="24"/>
      <c r="D53" s="48"/>
      <c r="H53" s="49"/>
      <c r="J53" s="48"/>
      <c r="P53" s="49"/>
      <c r="R53" s="25"/>
    </row>
    <row r="54" spans="2:18" x14ac:dyDescent="0.3">
      <c r="B54" s="24"/>
      <c r="D54" s="48"/>
      <c r="H54" s="49"/>
      <c r="J54" s="48"/>
      <c r="P54" s="49"/>
      <c r="R54" s="25"/>
    </row>
    <row r="55" spans="2:18" x14ac:dyDescent="0.3">
      <c r="B55" s="24"/>
      <c r="D55" s="48"/>
      <c r="H55" s="49"/>
      <c r="J55" s="48"/>
      <c r="P55" s="49"/>
      <c r="R55" s="25"/>
    </row>
    <row r="56" spans="2:18" x14ac:dyDescent="0.3">
      <c r="B56" s="24"/>
      <c r="D56" s="48"/>
      <c r="H56" s="49"/>
      <c r="J56" s="48"/>
      <c r="P56" s="49"/>
      <c r="R56" s="25"/>
    </row>
    <row r="57" spans="2:18" x14ac:dyDescent="0.3">
      <c r="B57" s="24"/>
      <c r="D57" s="48"/>
      <c r="H57" s="49"/>
      <c r="J57" s="48"/>
      <c r="P57" s="49"/>
      <c r="R57" s="25"/>
    </row>
    <row r="58" spans="2:18" x14ac:dyDescent="0.3">
      <c r="B58" s="24"/>
      <c r="D58" s="48"/>
      <c r="H58" s="49"/>
      <c r="J58" s="48"/>
      <c r="P58" s="49"/>
      <c r="R58" s="25"/>
    </row>
    <row r="59" spans="2:18" s="1" customFormat="1" ht="15" x14ac:dyDescent="0.3">
      <c r="B59" s="32"/>
      <c r="D59" s="50" t="s">
        <v>49</v>
      </c>
      <c r="E59" s="51"/>
      <c r="F59" s="51"/>
      <c r="G59" s="52" t="s">
        <v>50</v>
      </c>
      <c r="H59" s="53"/>
      <c r="J59" s="50" t="s">
        <v>49</v>
      </c>
      <c r="K59" s="51"/>
      <c r="L59" s="51"/>
      <c r="M59" s="51"/>
      <c r="N59" s="52" t="s">
        <v>50</v>
      </c>
      <c r="O59" s="51"/>
      <c r="P59" s="53"/>
      <c r="R59" s="33"/>
    </row>
    <row r="60" spans="2:18" x14ac:dyDescent="0.3">
      <c r="B60" s="24"/>
      <c r="R60" s="25"/>
    </row>
    <row r="61" spans="2:18" s="1" customFormat="1" ht="15" x14ac:dyDescent="0.3">
      <c r="B61" s="32"/>
      <c r="D61" s="45" t="s">
        <v>51</v>
      </c>
      <c r="E61" s="46"/>
      <c r="F61" s="46"/>
      <c r="G61" s="46"/>
      <c r="H61" s="47"/>
      <c r="J61" s="45" t="s">
        <v>52</v>
      </c>
      <c r="K61" s="46"/>
      <c r="L61" s="46"/>
      <c r="M61" s="46"/>
      <c r="N61" s="46"/>
      <c r="O61" s="46"/>
      <c r="P61" s="47"/>
      <c r="R61" s="33"/>
    </row>
    <row r="62" spans="2:18" x14ac:dyDescent="0.3">
      <c r="B62" s="24"/>
      <c r="D62" s="48"/>
      <c r="H62" s="49"/>
      <c r="J62" s="48"/>
      <c r="P62" s="49"/>
      <c r="R62" s="25"/>
    </row>
    <row r="63" spans="2:18" x14ac:dyDescent="0.3">
      <c r="B63" s="24"/>
      <c r="D63" s="48"/>
      <c r="H63" s="49"/>
      <c r="J63" s="48"/>
      <c r="P63" s="49"/>
      <c r="R63" s="25"/>
    </row>
    <row r="64" spans="2:18" x14ac:dyDescent="0.3">
      <c r="B64" s="24"/>
      <c r="D64" s="48"/>
      <c r="H64" s="49"/>
      <c r="J64" s="48"/>
      <c r="P64" s="49"/>
      <c r="R64" s="25"/>
    </row>
    <row r="65" spans="2:18" x14ac:dyDescent="0.3">
      <c r="B65" s="24"/>
      <c r="D65" s="48"/>
      <c r="H65" s="49"/>
      <c r="J65" s="48"/>
      <c r="P65" s="49"/>
      <c r="R65" s="25"/>
    </row>
    <row r="66" spans="2:18" x14ac:dyDescent="0.3">
      <c r="B66" s="24"/>
      <c r="D66" s="48"/>
      <c r="H66" s="49"/>
      <c r="J66" s="48"/>
      <c r="P66" s="49"/>
      <c r="R66" s="25"/>
    </row>
    <row r="67" spans="2:18" x14ac:dyDescent="0.3">
      <c r="B67" s="24"/>
      <c r="D67" s="48"/>
      <c r="H67" s="49"/>
      <c r="J67" s="48"/>
      <c r="P67" s="49"/>
      <c r="R67" s="25"/>
    </row>
    <row r="68" spans="2:18" x14ac:dyDescent="0.3">
      <c r="B68" s="24"/>
      <c r="D68" s="48"/>
      <c r="H68" s="49"/>
      <c r="J68" s="48"/>
      <c r="P68" s="49"/>
      <c r="R68" s="25"/>
    </row>
    <row r="69" spans="2:18" x14ac:dyDescent="0.3">
      <c r="B69" s="24"/>
      <c r="D69" s="48"/>
      <c r="H69" s="49"/>
      <c r="J69" s="48"/>
      <c r="P69" s="49"/>
      <c r="R69" s="25"/>
    </row>
    <row r="70" spans="2:18" s="1" customFormat="1" ht="15" x14ac:dyDescent="0.3">
      <c r="B70" s="32"/>
      <c r="D70" s="50" t="s">
        <v>49</v>
      </c>
      <c r="E70" s="51"/>
      <c r="F70" s="51"/>
      <c r="G70" s="52" t="s">
        <v>50</v>
      </c>
      <c r="H70" s="53"/>
      <c r="J70" s="50" t="s">
        <v>49</v>
      </c>
      <c r="K70" s="51"/>
      <c r="L70" s="51"/>
      <c r="M70" s="51"/>
      <c r="N70" s="52" t="s">
        <v>50</v>
      </c>
      <c r="O70" s="51"/>
      <c r="P70" s="53"/>
      <c r="R70" s="33"/>
    </row>
    <row r="71" spans="2:18" s="1" customFormat="1" ht="14.45" customHeight="1" x14ac:dyDescent="0.3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6"/>
    </row>
    <row r="75" spans="2:18" s="1" customFormat="1" ht="6.95" customHeight="1" x14ac:dyDescent="0.3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9"/>
    </row>
    <row r="76" spans="2:18" s="1" customFormat="1" ht="36.950000000000003" customHeight="1" x14ac:dyDescent="0.3">
      <c r="B76" s="32"/>
      <c r="C76" s="197" t="s">
        <v>100</v>
      </c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33"/>
    </row>
    <row r="77" spans="2:18" s="1" customFormat="1" ht="6.95" customHeight="1" x14ac:dyDescent="0.3">
      <c r="B77" s="32"/>
      <c r="R77" s="33"/>
    </row>
    <row r="78" spans="2:18" s="1" customFormat="1" ht="30" customHeight="1" x14ac:dyDescent="0.3">
      <c r="B78" s="32"/>
      <c r="C78" s="29" t="s">
        <v>16</v>
      </c>
      <c r="F78" s="237" t="str">
        <f>F6</f>
        <v>Zníženie energetickej náročnosti spoločnosti Kovomont-PO, Výrobná hala č.1 + administratívna budova</v>
      </c>
      <c r="G78" s="238"/>
      <c r="H78" s="238"/>
      <c r="I78" s="238"/>
      <c r="J78" s="238"/>
      <c r="K78" s="238"/>
      <c r="L78" s="238"/>
      <c r="M78" s="238"/>
      <c r="N78" s="238"/>
      <c r="O78" s="238"/>
      <c r="P78" s="238"/>
      <c r="R78" s="33"/>
    </row>
    <row r="79" spans="2:18" s="1" customFormat="1" ht="36.950000000000003" customHeight="1" x14ac:dyDescent="0.3">
      <c r="B79" s="32"/>
      <c r="C79" s="63" t="s">
        <v>97</v>
      </c>
      <c r="F79" s="215" t="str">
        <f>F7</f>
        <v>03 - SO 102 - Hala 1 - Výplne otvorov</v>
      </c>
      <c r="G79" s="235"/>
      <c r="H79" s="235"/>
      <c r="I79" s="235"/>
      <c r="J79" s="235"/>
      <c r="K79" s="235"/>
      <c r="L79" s="235"/>
      <c r="M79" s="235"/>
      <c r="N79" s="235"/>
      <c r="O79" s="235"/>
      <c r="P79" s="235"/>
      <c r="R79" s="33"/>
    </row>
    <row r="80" spans="2:18" s="1" customFormat="1" ht="6.95" customHeight="1" x14ac:dyDescent="0.3">
      <c r="B80" s="32"/>
      <c r="R80" s="33"/>
    </row>
    <row r="81" spans="2:47" s="1" customFormat="1" ht="18" customHeight="1" x14ac:dyDescent="0.3">
      <c r="B81" s="32"/>
      <c r="C81" s="29" t="s">
        <v>20</v>
      </c>
      <c r="F81" s="27" t="str">
        <f>F9</f>
        <v>Prešov</v>
      </c>
      <c r="K81" s="29" t="s">
        <v>22</v>
      </c>
      <c r="M81" s="239">
        <f>IF(O9="","",O9)</f>
        <v>43896</v>
      </c>
      <c r="N81" s="239"/>
      <c r="O81" s="239"/>
      <c r="P81" s="239"/>
      <c r="R81" s="33"/>
    </row>
    <row r="82" spans="2:47" s="1" customFormat="1" ht="6.95" customHeight="1" x14ac:dyDescent="0.3">
      <c r="B82" s="32"/>
      <c r="R82" s="33"/>
    </row>
    <row r="83" spans="2:47" s="1" customFormat="1" ht="15" x14ac:dyDescent="0.3">
      <c r="B83" s="32"/>
      <c r="C83" s="29" t="s">
        <v>23</v>
      </c>
      <c r="F83" s="27" t="str">
        <f>E12</f>
        <v>Kovomont - PO s.r.o., Prešov</v>
      </c>
      <c r="K83" s="29" t="s">
        <v>29</v>
      </c>
      <c r="M83" s="199" t="str">
        <f>E18</f>
        <v>ing. M. Kovaľ, Prešov</v>
      </c>
      <c r="N83" s="199"/>
      <c r="O83" s="199"/>
      <c r="P83" s="199"/>
      <c r="Q83" s="199"/>
      <c r="R83" s="33"/>
    </row>
    <row r="84" spans="2:47" s="1" customFormat="1" ht="14.45" customHeight="1" x14ac:dyDescent="0.3">
      <c r="B84" s="32"/>
      <c r="C84" s="29" t="s">
        <v>27</v>
      </c>
      <c r="F84" s="27" t="str">
        <f>IF(E15="","",E15)</f>
        <v xml:space="preserve"> </v>
      </c>
      <c r="K84" s="29" t="s">
        <v>32</v>
      </c>
      <c r="M84" s="199" t="str">
        <f>E21</f>
        <v xml:space="preserve"> </v>
      </c>
      <c r="N84" s="199"/>
      <c r="O84" s="199"/>
      <c r="P84" s="199"/>
      <c r="Q84" s="199"/>
      <c r="R84" s="33"/>
    </row>
    <row r="85" spans="2:47" s="1" customFormat="1" ht="10.35" customHeight="1" x14ac:dyDescent="0.3">
      <c r="B85" s="32"/>
      <c r="R85" s="33"/>
    </row>
    <row r="86" spans="2:47" s="1" customFormat="1" ht="29.25" customHeight="1" x14ac:dyDescent="0.3">
      <c r="B86" s="32"/>
      <c r="C86" s="242" t="s">
        <v>101</v>
      </c>
      <c r="D86" s="243"/>
      <c r="E86" s="243"/>
      <c r="F86" s="243"/>
      <c r="G86" s="243"/>
      <c r="H86" s="95"/>
      <c r="I86" s="95"/>
      <c r="J86" s="95"/>
      <c r="K86" s="95"/>
      <c r="L86" s="95"/>
      <c r="M86" s="95"/>
      <c r="N86" s="242" t="s">
        <v>102</v>
      </c>
      <c r="O86" s="243"/>
      <c r="P86" s="243"/>
      <c r="Q86" s="243"/>
      <c r="R86" s="33"/>
    </row>
    <row r="87" spans="2:47" s="1" customFormat="1" ht="10.35" customHeight="1" x14ac:dyDescent="0.3">
      <c r="B87" s="32"/>
      <c r="R87" s="33"/>
    </row>
    <row r="88" spans="2:47" s="1" customFormat="1" ht="29.25" customHeight="1" x14ac:dyDescent="0.3">
      <c r="B88" s="32"/>
      <c r="C88" s="102" t="s">
        <v>103</v>
      </c>
      <c r="N88" s="205">
        <f>N118</f>
        <v>0</v>
      </c>
      <c r="O88" s="244"/>
      <c r="P88" s="244"/>
      <c r="Q88" s="244"/>
      <c r="R88" s="33"/>
      <c r="AU88" s="20" t="s">
        <v>104</v>
      </c>
    </row>
    <row r="89" spans="2:47" s="6" customFormat="1" ht="24.95" customHeight="1" x14ac:dyDescent="0.3">
      <c r="B89" s="103"/>
      <c r="D89" s="104" t="s">
        <v>105</v>
      </c>
      <c r="N89" s="245">
        <f>N119</f>
        <v>0</v>
      </c>
      <c r="O89" s="246"/>
      <c r="P89" s="246"/>
      <c r="Q89" s="246"/>
      <c r="R89" s="105"/>
    </row>
    <row r="90" spans="2:47" s="7" customFormat="1" ht="19.899999999999999" customHeight="1" x14ac:dyDescent="0.3">
      <c r="B90" s="106"/>
      <c r="D90" s="107" t="s">
        <v>106</v>
      </c>
      <c r="N90" s="247">
        <f>N120</f>
        <v>0</v>
      </c>
      <c r="O90" s="248"/>
      <c r="P90" s="248"/>
      <c r="Q90" s="248"/>
      <c r="R90" s="108"/>
    </row>
    <row r="91" spans="2:47" s="7" customFormat="1" ht="19.899999999999999" customHeight="1" x14ac:dyDescent="0.3">
      <c r="B91" s="106"/>
      <c r="D91" s="107" t="s">
        <v>107</v>
      </c>
      <c r="N91" s="247">
        <f>N129</f>
        <v>0</v>
      </c>
      <c r="O91" s="248"/>
      <c r="P91" s="248"/>
      <c r="Q91" s="248"/>
      <c r="R91" s="108"/>
    </row>
    <row r="92" spans="2:47" s="7" customFormat="1" ht="19.899999999999999" customHeight="1" x14ac:dyDescent="0.3">
      <c r="B92" s="106"/>
      <c r="D92" s="107" t="s">
        <v>108</v>
      </c>
      <c r="N92" s="247">
        <f>N143</f>
        <v>0</v>
      </c>
      <c r="O92" s="248"/>
      <c r="P92" s="248"/>
      <c r="Q92" s="248"/>
      <c r="R92" s="108"/>
    </row>
    <row r="93" spans="2:47" s="6" customFormat="1" ht="24.95" customHeight="1" x14ac:dyDescent="0.3">
      <c r="B93" s="103"/>
      <c r="D93" s="104" t="s">
        <v>200</v>
      </c>
      <c r="N93" s="245">
        <f>N145</f>
        <v>0</v>
      </c>
      <c r="O93" s="246"/>
      <c r="P93" s="246"/>
      <c r="Q93" s="246"/>
      <c r="R93" s="105"/>
    </row>
    <row r="94" spans="2:47" s="7" customFormat="1" ht="19.899999999999999" customHeight="1" x14ac:dyDescent="0.3">
      <c r="B94" s="106"/>
      <c r="D94" s="107" t="s">
        <v>204</v>
      </c>
      <c r="N94" s="247">
        <f>N146</f>
        <v>0</v>
      </c>
      <c r="O94" s="248"/>
      <c r="P94" s="248"/>
      <c r="Q94" s="248"/>
      <c r="R94" s="108"/>
    </row>
    <row r="95" spans="2:47" s="7" customFormat="1" ht="19.899999999999999" customHeight="1" x14ac:dyDescent="0.3">
      <c r="B95" s="106"/>
      <c r="D95" s="107" t="s">
        <v>285</v>
      </c>
      <c r="N95" s="247">
        <f>N152</f>
        <v>0</v>
      </c>
      <c r="O95" s="248"/>
      <c r="P95" s="248"/>
      <c r="Q95" s="248"/>
      <c r="R95" s="108"/>
    </row>
    <row r="96" spans="2:47" s="7" customFormat="1" ht="19.899999999999999" customHeight="1" x14ac:dyDescent="0.3">
      <c r="B96" s="106"/>
      <c r="D96" s="107" t="s">
        <v>286</v>
      </c>
      <c r="N96" s="247">
        <f>N171</f>
        <v>0</v>
      </c>
      <c r="O96" s="248"/>
      <c r="P96" s="248"/>
      <c r="Q96" s="248"/>
      <c r="R96" s="108"/>
    </row>
    <row r="97" spans="2:21" s="7" customFormat="1" ht="19.899999999999999" customHeight="1" x14ac:dyDescent="0.3">
      <c r="B97" s="106"/>
      <c r="D97" s="107" t="s">
        <v>287</v>
      </c>
      <c r="N97" s="247">
        <f>N178</f>
        <v>0</v>
      </c>
      <c r="O97" s="248"/>
      <c r="P97" s="248"/>
      <c r="Q97" s="248"/>
      <c r="R97" s="108"/>
    </row>
    <row r="98" spans="2:21" s="1" customFormat="1" ht="21.75" customHeight="1" x14ac:dyDescent="0.3">
      <c r="B98" s="32"/>
      <c r="R98" s="33"/>
    </row>
    <row r="99" spans="2:21" s="1" customFormat="1" ht="29.25" customHeight="1" x14ac:dyDescent="0.3">
      <c r="B99" s="32"/>
      <c r="C99" s="102" t="s">
        <v>109</v>
      </c>
      <c r="N99" s="244">
        <v>0</v>
      </c>
      <c r="O99" s="251"/>
      <c r="P99" s="251"/>
      <c r="Q99" s="251"/>
      <c r="R99" s="33"/>
      <c r="T99" s="109"/>
      <c r="U99" s="110" t="s">
        <v>37</v>
      </c>
    </row>
    <row r="100" spans="2:21" s="1" customFormat="1" ht="18" customHeight="1" x14ac:dyDescent="0.3">
      <c r="B100" s="32"/>
      <c r="R100" s="33"/>
    </row>
    <row r="101" spans="2:21" s="1" customFormat="1" ht="29.25" customHeight="1" x14ac:dyDescent="0.3">
      <c r="B101" s="32"/>
      <c r="C101" s="94" t="s">
        <v>90</v>
      </c>
      <c r="D101" s="95"/>
      <c r="E101" s="95"/>
      <c r="F101" s="95"/>
      <c r="G101" s="95"/>
      <c r="H101" s="95"/>
      <c r="I101" s="95"/>
      <c r="J101" s="95"/>
      <c r="K101" s="95"/>
      <c r="L101" s="204">
        <f>ROUND(SUM(N88+N99),2)</f>
        <v>0</v>
      </c>
      <c r="M101" s="204"/>
      <c r="N101" s="204"/>
      <c r="O101" s="204"/>
      <c r="P101" s="204"/>
      <c r="Q101" s="204"/>
      <c r="R101" s="33"/>
    </row>
    <row r="102" spans="2:21" s="1" customFormat="1" ht="6.95" customHeight="1" x14ac:dyDescent="0.3">
      <c r="B102" s="54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6"/>
    </row>
    <row r="106" spans="2:21" s="1" customFormat="1" ht="6.95" customHeight="1" x14ac:dyDescent="0.3">
      <c r="B106" s="57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9"/>
    </row>
    <row r="107" spans="2:21" s="1" customFormat="1" ht="36.950000000000003" customHeight="1" x14ac:dyDescent="0.3">
      <c r="B107" s="32"/>
      <c r="C107" s="197" t="s">
        <v>110</v>
      </c>
      <c r="D107" s="235"/>
      <c r="E107" s="235"/>
      <c r="F107" s="235"/>
      <c r="G107" s="235"/>
      <c r="H107" s="235"/>
      <c r="I107" s="235"/>
      <c r="J107" s="235"/>
      <c r="K107" s="235"/>
      <c r="L107" s="235"/>
      <c r="M107" s="235"/>
      <c r="N107" s="235"/>
      <c r="O107" s="235"/>
      <c r="P107" s="235"/>
      <c r="Q107" s="235"/>
      <c r="R107" s="33"/>
    </row>
    <row r="108" spans="2:21" s="1" customFormat="1" ht="6.95" customHeight="1" x14ac:dyDescent="0.3">
      <c r="B108" s="32"/>
      <c r="R108" s="33"/>
    </row>
    <row r="109" spans="2:21" s="1" customFormat="1" ht="30" customHeight="1" x14ac:dyDescent="0.3">
      <c r="B109" s="32"/>
      <c r="C109" s="29" t="s">
        <v>16</v>
      </c>
      <c r="F109" s="237" t="str">
        <f>F6</f>
        <v>Zníženie energetickej náročnosti spoločnosti Kovomont-PO, Výrobná hala č.1 + administratívna budova</v>
      </c>
      <c r="G109" s="238"/>
      <c r="H109" s="238"/>
      <c r="I109" s="238"/>
      <c r="J109" s="238"/>
      <c r="K109" s="238"/>
      <c r="L109" s="238"/>
      <c r="M109" s="238"/>
      <c r="N109" s="238"/>
      <c r="O109" s="238"/>
      <c r="P109" s="238"/>
      <c r="R109" s="33"/>
    </row>
    <row r="110" spans="2:21" s="1" customFormat="1" ht="36.950000000000003" customHeight="1" x14ac:dyDescent="0.3">
      <c r="B110" s="32"/>
      <c r="C110" s="63" t="s">
        <v>97</v>
      </c>
      <c r="F110" s="215" t="str">
        <f>F7</f>
        <v>03 - SO 102 - Hala 1 - Výplne otvorov</v>
      </c>
      <c r="G110" s="235"/>
      <c r="H110" s="235"/>
      <c r="I110" s="235"/>
      <c r="J110" s="235"/>
      <c r="K110" s="235"/>
      <c r="L110" s="235"/>
      <c r="M110" s="235"/>
      <c r="N110" s="235"/>
      <c r="O110" s="235"/>
      <c r="P110" s="235"/>
      <c r="R110" s="33"/>
    </row>
    <row r="111" spans="2:21" s="1" customFormat="1" ht="6.95" customHeight="1" x14ac:dyDescent="0.3">
      <c r="B111" s="32"/>
      <c r="R111" s="33"/>
    </row>
    <row r="112" spans="2:21" s="1" customFormat="1" ht="18" customHeight="1" x14ac:dyDescent="0.3">
      <c r="B112" s="32"/>
      <c r="C112" s="29" t="s">
        <v>20</v>
      </c>
      <c r="F112" s="27" t="str">
        <f>F9</f>
        <v>Prešov</v>
      </c>
      <c r="K112" s="29" t="s">
        <v>22</v>
      </c>
      <c r="M112" s="239">
        <f>IF(O9="","",O9)</f>
        <v>43896</v>
      </c>
      <c r="N112" s="239"/>
      <c r="O112" s="239"/>
      <c r="P112" s="239"/>
      <c r="R112" s="33"/>
    </row>
    <row r="113" spans="2:65" s="1" customFormat="1" ht="6.95" customHeight="1" x14ac:dyDescent="0.3">
      <c r="B113" s="32"/>
      <c r="R113" s="33"/>
    </row>
    <row r="114" spans="2:65" s="1" customFormat="1" ht="15" x14ac:dyDescent="0.3">
      <c r="B114" s="32"/>
      <c r="C114" s="29" t="s">
        <v>23</v>
      </c>
      <c r="F114" s="27" t="str">
        <f>E12</f>
        <v>Kovomont - PO s.r.o., Prešov</v>
      </c>
      <c r="K114" s="29" t="s">
        <v>29</v>
      </c>
      <c r="M114" s="199" t="str">
        <f>E18</f>
        <v>ing. M. Kovaľ, Prešov</v>
      </c>
      <c r="N114" s="199"/>
      <c r="O114" s="199"/>
      <c r="P114" s="199"/>
      <c r="Q114" s="199"/>
      <c r="R114" s="33"/>
    </row>
    <row r="115" spans="2:65" s="1" customFormat="1" ht="14.45" customHeight="1" x14ac:dyDescent="0.3">
      <c r="B115" s="32"/>
      <c r="C115" s="29" t="s">
        <v>27</v>
      </c>
      <c r="F115" s="27" t="str">
        <f>IF(E15="","",E15)</f>
        <v xml:space="preserve"> </v>
      </c>
      <c r="K115" s="29" t="s">
        <v>32</v>
      </c>
      <c r="M115" s="199" t="str">
        <f>E21</f>
        <v xml:space="preserve"> </v>
      </c>
      <c r="N115" s="199"/>
      <c r="O115" s="199"/>
      <c r="P115" s="199"/>
      <c r="Q115" s="199"/>
      <c r="R115" s="33"/>
    </row>
    <row r="116" spans="2:65" s="1" customFormat="1" ht="10.35" customHeight="1" x14ac:dyDescent="0.3">
      <c r="B116" s="32"/>
      <c r="R116" s="33"/>
    </row>
    <row r="117" spans="2:65" s="8" customFormat="1" ht="29.25" customHeight="1" x14ac:dyDescent="0.3">
      <c r="B117" s="111"/>
      <c r="C117" s="112" t="s">
        <v>111</v>
      </c>
      <c r="D117" s="113" t="s">
        <v>112</v>
      </c>
      <c r="E117" s="113" t="s">
        <v>55</v>
      </c>
      <c r="F117" s="252" t="s">
        <v>113</v>
      </c>
      <c r="G117" s="252"/>
      <c r="H117" s="252"/>
      <c r="I117" s="252"/>
      <c r="J117" s="113" t="s">
        <v>114</v>
      </c>
      <c r="K117" s="113" t="s">
        <v>115</v>
      </c>
      <c r="L117" s="252" t="s">
        <v>116</v>
      </c>
      <c r="M117" s="252"/>
      <c r="N117" s="252" t="s">
        <v>102</v>
      </c>
      <c r="O117" s="252"/>
      <c r="P117" s="252"/>
      <c r="Q117" s="253"/>
      <c r="R117" s="114"/>
      <c r="T117" s="68" t="s">
        <v>117</v>
      </c>
      <c r="U117" s="69" t="s">
        <v>37</v>
      </c>
      <c r="V117" s="69" t="s">
        <v>118</v>
      </c>
      <c r="W117" s="69" t="s">
        <v>119</v>
      </c>
      <c r="X117" s="69" t="s">
        <v>120</v>
      </c>
      <c r="Y117" s="69" t="s">
        <v>121</v>
      </c>
      <c r="Z117" s="69" t="s">
        <v>122</v>
      </c>
      <c r="AA117" s="70" t="s">
        <v>123</v>
      </c>
    </row>
    <row r="118" spans="2:65" s="1" customFormat="1" ht="29.25" customHeight="1" x14ac:dyDescent="0.35">
      <c r="B118" s="32"/>
      <c r="C118" s="72" t="s">
        <v>98</v>
      </c>
      <c r="N118" s="254">
        <f>BK118</f>
        <v>0</v>
      </c>
      <c r="O118" s="255"/>
      <c r="P118" s="255"/>
      <c r="Q118" s="255"/>
      <c r="R118" s="33"/>
      <c r="T118" s="71"/>
      <c r="U118" s="46"/>
      <c r="V118" s="46"/>
      <c r="W118" s="115">
        <f>W119+W145</f>
        <v>383.38548580000003</v>
      </c>
      <c r="X118" s="46"/>
      <c r="Y118" s="115">
        <f>Y119+Y145</f>
        <v>2.0453540000000001</v>
      </c>
      <c r="Z118" s="46"/>
      <c r="AA118" s="116">
        <f>AA119+AA145</f>
        <v>6.4428444999999996</v>
      </c>
      <c r="AT118" s="20" t="s">
        <v>72</v>
      </c>
      <c r="AU118" s="20" t="s">
        <v>104</v>
      </c>
      <c r="BK118" s="117">
        <f>BK119+BK145</f>
        <v>0</v>
      </c>
    </row>
    <row r="119" spans="2:65" s="9" customFormat="1" ht="37.35" customHeight="1" x14ac:dyDescent="0.35">
      <c r="B119" s="118"/>
      <c r="D119" s="119" t="s">
        <v>105</v>
      </c>
      <c r="E119" s="119"/>
      <c r="F119" s="119"/>
      <c r="G119" s="119"/>
      <c r="H119" s="119"/>
      <c r="I119" s="119"/>
      <c r="J119" s="119"/>
      <c r="K119" s="119"/>
      <c r="L119" s="119"/>
      <c r="M119" s="119"/>
      <c r="N119" s="256">
        <f>BK119</f>
        <v>0</v>
      </c>
      <c r="O119" s="245"/>
      <c r="P119" s="245"/>
      <c r="Q119" s="245"/>
      <c r="R119" s="120"/>
      <c r="T119" s="121"/>
      <c r="W119" s="122">
        <f>W120+W129+W143</f>
        <v>153.73496300000002</v>
      </c>
      <c r="Y119" s="122">
        <f>Y120+Y129+Y143</f>
        <v>0.33981499999999998</v>
      </c>
      <c r="AA119" s="123">
        <f>AA120+AA129+AA143</f>
        <v>3.2469800000000002</v>
      </c>
      <c r="AR119" s="124" t="s">
        <v>79</v>
      </c>
      <c r="AT119" s="125" t="s">
        <v>72</v>
      </c>
      <c r="AU119" s="125" t="s">
        <v>73</v>
      </c>
      <c r="AY119" s="124" t="s">
        <v>124</v>
      </c>
      <c r="BK119" s="126">
        <f>BK120+BK129+BK143</f>
        <v>0</v>
      </c>
    </row>
    <row r="120" spans="2:65" s="9" customFormat="1" ht="19.899999999999999" customHeight="1" x14ac:dyDescent="0.3">
      <c r="B120" s="118"/>
      <c r="D120" s="127" t="s">
        <v>106</v>
      </c>
      <c r="E120" s="127"/>
      <c r="F120" s="127"/>
      <c r="G120" s="127"/>
      <c r="H120" s="127"/>
      <c r="I120" s="127"/>
      <c r="J120" s="127"/>
      <c r="K120" s="127"/>
      <c r="L120" s="127"/>
      <c r="M120" s="127"/>
      <c r="N120" s="257">
        <f>BK120</f>
        <v>0</v>
      </c>
      <c r="O120" s="258"/>
      <c r="P120" s="258"/>
      <c r="Q120" s="258"/>
      <c r="R120" s="120"/>
      <c r="T120" s="121"/>
      <c r="W120" s="122">
        <f>SUM(W121:W128)</f>
        <v>11.719274</v>
      </c>
      <c r="Y120" s="122">
        <f>SUM(Y121:Y128)</f>
        <v>0.33981499999999998</v>
      </c>
      <c r="AA120" s="123">
        <f>SUM(AA121:AA128)</f>
        <v>0</v>
      </c>
      <c r="AR120" s="124" t="s">
        <v>79</v>
      </c>
      <c r="AT120" s="125" t="s">
        <v>72</v>
      </c>
      <c r="AU120" s="125" t="s">
        <v>79</v>
      </c>
      <c r="AY120" s="124" t="s">
        <v>124</v>
      </c>
      <c r="BK120" s="126">
        <f>SUM(BK121:BK128)</f>
        <v>0</v>
      </c>
    </row>
    <row r="121" spans="2:65" s="1" customFormat="1" ht="25.5" customHeight="1" x14ac:dyDescent="0.3">
      <c r="B121" s="128"/>
      <c r="C121" s="129" t="s">
        <v>79</v>
      </c>
      <c r="D121" s="129" t="s">
        <v>125</v>
      </c>
      <c r="E121" s="130" t="s">
        <v>288</v>
      </c>
      <c r="F121" s="259" t="s">
        <v>289</v>
      </c>
      <c r="G121" s="259"/>
      <c r="H121" s="259"/>
      <c r="I121" s="259"/>
      <c r="J121" s="131" t="s">
        <v>128</v>
      </c>
      <c r="K121" s="132">
        <v>25.55</v>
      </c>
      <c r="L121" s="260"/>
      <c r="M121" s="260"/>
      <c r="N121" s="260">
        <f>ROUND(L121*K121,2)</f>
        <v>0</v>
      </c>
      <c r="O121" s="260"/>
      <c r="P121" s="260"/>
      <c r="Q121" s="260"/>
      <c r="R121" s="134"/>
      <c r="T121" s="135" t="s">
        <v>5</v>
      </c>
      <c r="U121" s="39" t="s">
        <v>40</v>
      </c>
      <c r="V121" s="136">
        <v>0.34767999999999999</v>
      </c>
      <c r="W121" s="136">
        <f>V121*K121</f>
        <v>8.8832240000000002</v>
      </c>
      <c r="X121" s="136">
        <v>8.1899999999999994E-3</v>
      </c>
      <c r="Y121" s="136">
        <f>X121*K121</f>
        <v>0.20925449999999998</v>
      </c>
      <c r="Z121" s="136">
        <v>0</v>
      </c>
      <c r="AA121" s="137">
        <f>Z121*K121</f>
        <v>0</v>
      </c>
      <c r="AR121" s="20" t="s">
        <v>129</v>
      </c>
      <c r="AT121" s="20" t="s">
        <v>125</v>
      </c>
      <c r="AU121" s="20" t="s">
        <v>130</v>
      </c>
      <c r="AY121" s="20" t="s">
        <v>124</v>
      </c>
      <c r="BE121" s="138">
        <f>IF(U121="základná",N121,0)</f>
        <v>0</v>
      </c>
      <c r="BF121" s="138">
        <f>IF(U121="znížená",N121,0)</f>
        <v>0</v>
      </c>
      <c r="BG121" s="138">
        <f>IF(U121="zákl. prenesená",N121,0)</f>
        <v>0</v>
      </c>
      <c r="BH121" s="138">
        <f>IF(U121="zníž. prenesená",N121,0)</f>
        <v>0</v>
      </c>
      <c r="BI121" s="138">
        <f>IF(U121="nulová",N121,0)</f>
        <v>0</v>
      </c>
      <c r="BJ121" s="20" t="s">
        <v>130</v>
      </c>
      <c r="BK121" s="138">
        <f>ROUND(L121*K121,2)</f>
        <v>0</v>
      </c>
      <c r="BL121" s="20" t="s">
        <v>129</v>
      </c>
      <c r="BM121" s="20" t="s">
        <v>290</v>
      </c>
    </row>
    <row r="122" spans="2:65" s="1" customFormat="1" ht="25.5" customHeight="1" x14ac:dyDescent="0.3">
      <c r="B122" s="128"/>
      <c r="C122" s="129" t="s">
        <v>130</v>
      </c>
      <c r="D122" s="129" t="s">
        <v>125</v>
      </c>
      <c r="E122" s="130" t="s">
        <v>291</v>
      </c>
      <c r="F122" s="259" t="s">
        <v>292</v>
      </c>
      <c r="G122" s="259"/>
      <c r="H122" s="259"/>
      <c r="I122" s="259"/>
      <c r="J122" s="131" t="s">
        <v>128</v>
      </c>
      <c r="K122" s="132">
        <v>25.55</v>
      </c>
      <c r="L122" s="260"/>
      <c r="M122" s="260"/>
      <c r="N122" s="260">
        <f>ROUND(L122*K122,2)</f>
        <v>0</v>
      </c>
      <c r="O122" s="260"/>
      <c r="P122" s="260"/>
      <c r="Q122" s="260"/>
      <c r="R122" s="134"/>
      <c r="T122" s="135" t="s">
        <v>5</v>
      </c>
      <c r="U122" s="39" t="s">
        <v>40</v>
      </c>
      <c r="V122" s="136">
        <v>0.111</v>
      </c>
      <c r="W122" s="136">
        <f>V122*K122</f>
        <v>2.8360500000000002</v>
      </c>
      <c r="X122" s="136">
        <v>5.11E-3</v>
      </c>
      <c r="Y122" s="136">
        <f>X122*K122</f>
        <v>0.1305605</v>
      </c>
      <c r="Z122" s="136">
        <v>0</v>
      </c>
      <c r="AA122" s="137">
        <f>Z122*K122</f>
        <v>0</v>
      </c>
      <c r="AR122" s="20" t="s">
        <v>129</v>
      </c>
      <c r="AT122" s="20" t="s">
        <v>125</v>
      </c>
      <c r="AU122" s="20" t="s">
        <v>130</v>
      </c>
      <c r="AY122" s="20" t="s">
        <v>124</v>
      </c>
      <c r="BE122" s="138">
        <f>IF(U122="základná",N122,0)</f>
        <v>0</v>
      </c>
      <c r="BF122" s="138">
        <f>IF(U122="znížená",N122,0)</f>
        <v>0</v>
      </c>
      <c r="BG122" s="138">
        <f>IF(U122="zákl. prenesená",N122,0)</f>
        <v>0</v>
      </c>
      <c r="BH122" s="138">
        <f>IF(U122="zníž. prenesená",N122,0)</f>
        <v>0</v>
      </c>
      <c r="BI122" s="138">
        <f>IF(U122="nulová",N122,0)</f>
        <v>0</v>
      </c>
      <c r="BJ122" s="20" t="s">
        <v>130</v>
      </c>
      <c r="BK122" s="138">
        <f>ROUND(L122*K122,2)</f>
        <v>0</v>
      </c>
      <c r="BL122" s="20" t="s">
        <v>129</v>
      </c>
      <c r="BM122" s="20" t="s">
        <v>293</v>
      </c>
    </row>
    <row r="123" spans="2:65" s="11" customFormat="1" ht="16.5" customHeight="1" x14ac:dyDescent="0.3">
      <c r="B123" s="145"/>
      <c r="E123" s="146" t="s">
        <v>5</v>
      </c>
      <c r="F123" s="249" t="s">
        <v>294</v>
      </c>
      <c r="G123" s="250"/>
      <c r="H123" s="250"/>
      <c r="I123" s="250"/>
      <c r="K123" s="146" t="s">
        <v>5</v>
      </c>
      <c r="R123" s="147"/>
      <c r="T123" s="148"/>
      <c r="AA123" s="149"/>
      <c r="AT123" s="146" t="s">
        <v>136</v>
      </c>
      <c r="AU123" s="146" t="s">
        <v>130</v>
      </c>
      <c r="AV123" s="11" t="s">
        <v>79</v>
      </c>
      <c r="AW123" s="11" t="s">
        <v>31</v>
      </c>
      <c r="AX123" s="11" t="s">
        <v>73</v>
      </c>
      <c r="AY123" s="146" t="s">
        <v>124</v>
      </c>
    </row>
    <row r="124" spans="2:65" s="10" customFormat="1" ht="16.5" customHeight="1" x14ac:dyDescent="0.3">
      <c r="B124" s="139"/>
      <c r="E124" s="140" t="s">
        <v>5</v>
      </c>
      <c r="F124" s="263" t="s">
        <v>295</v>
      </c>
      <c r="G124" s="264"/>
      <c r="H124" s="264"/>
      <c r="I124" s="264"/>
      <c r="K124" s="141">
        <v>14.391999999999999</v>
      </c>
      <c r="R124" s="142"/>
      <c r="T124" s="143"/>
      <c r="AA124" s="144"/>
      <c r="AT124" s="140" t="s">
        <v>136</v>
      </c>
      <c r="AU124" s="140" t="s">
        <v>130</v>
      </c>
      <c r="AV124" s="10" t="s">
        <v>130</v>
      </c>
      <c r="AW124" s="10" t="s">
        <v>31</v>
      </c>
      <c r="AX124" s="10" t="s">
        <v>73</v>
      </c>
      <c r="AY124" s="140" t="s">
        <v>124</v>
      </c>
    </row>
    <row r="125" spans="2:65" s="10" customFormat="1" ht="16.5" customHeight="1" x14ac:dyDescent="0.3">
      <c r="B125" s="139"/>
      <c r="E125" s="140" t="s">
        <v>5</v>
      </c>
      <c r="F125" s="263" t="s">
        <v>296</v>
      </c>
      <c r="G125" s="264"/>
      <c r="H125" s="264"/>
      <c r="I125" s="264"/>
      <c r="K125" s="141">
        <v>3.3279999999999998</v>
      </c>
      <c r="R125" s="142"/>
      <c r="T125" s="143"/>
      <c r="AA125" s="144"/>
      <c r="AT125" s="140" t="s">
        <v>136</v>
      </c>
      <c r="AU125" s="140" t="s">
        <v>130</v>
      </c>
      <c r="AV125" s="10" t="s">
        <v>130</v>
      </c>
      <c r="AW125" s="10" t="s">
        <v>31</v>
      </c>
      <c r="AX125" s="10" t="s">
        <v>73</v>
      </c>
      <c r="AY125" s="140" t="s">
        <v>124</v>
      </c>
    </row>
    <row r="126" spans="2:65" s="10" customFormat="1" ht="16.5" customHeight="1" x14ac:dyDescent="0.3">
      <c r="B126" s="139"/>
      <c r="E126" s="140" t="s">
        <v>5</v>
      </c>
      <c r="F126" s="263" t="s">
        <v>297</v>
      </c>
      <c r="G126" s="264"/>
      <c r="H126" s="264"/>
      <c r="I126" s="264"/>
      <c r="K126" s="141">
        <v>4.2720000000000002</v>
      </c>
      <c r="R126" s="142"/>
      <c r="T126" s="143"/>
      <c r="AA126" s="144"/>
      <c r="AT126" s="140" t="s">
        <v>136</v>
      </c>
      <c r="AU126" s="140" t="s">
        <v>130</v>
      </c>
      <c r="AV126" s="10" t="s">
        <v>130</v>
      </c>
      <c r="AW126" s="10" t="s">
        <v>31</v>
      </c>
      <c r="AX126" s="10" t="s">
        <v>73</v>
      </c>
      <c r="AY126" s="140" t="s">
        <v>124</v>
      </c>
    </row>
    <row r="127" spans="2:65" s="10" customFormat="1" ht="16.5" customHeight="1" x14ac:dyDescent="0.3">
      <c r="B127" s="139"/>
      <c r="E127" s="140" t="s">
        <v>5</v>
      </c>
      <c r="F127" s="263" t="s">
        <v>298</v>
      </c>
      <c r="G127" s="264"/>
      <c r="H127" s="264"/>
      <c r="I127" s="264"/>
      <c r="K127" s="141">
        <v>3.5579999999999998</v>
      </c>
      <c r="R127" s="142"/>
      <c r="T127" s="143"/>
      <c r="AA127" s="144"/>
      <c r="AT127" s="140" t="s">
        <v>136</v>
      </c>
      <c r="AU127" s="140" t="s">
        <v>130</v>
      </c>
      <c r="AV127" s="10" t="s">
        <v>130</v>
      </c>
      <c r="AW127" s="10" t="s">
        <v>31</v>
      </c>
      <c r="AX127" s="10" t="s">
        <v>73</v>
      </c>
      <c r="AY127" s="140" t="s">
        <v>124</v>
      </c>
    </row>
    <row r="128" spans="2:65" s="12" customFormat="1" ht="16.5" customHeight="1" x14ac:dyDescent="0.3">
      <c r="B128" s="150"/>
      <c r="E128" s="151" t="s">
        <v>5</v>
      </c>
      <c r="F128" s="267" t="s">
        <v>162</v>
      </c>
      <c r="G128" s="268"/>
      <c r="H128" s="268"/>
      <c r="I128" s="268"/>
      <c r="K128" s="152">
        <v>25.55</v>
      </c>
      <c r="R128" s="153"/>
      <c r="T128" s="154"/>
      <c r="AA128" s="155"/>
      <c r="AT128" s="151" t="s">
        <v>136</v>
      </c>
      <c r="AU128" s="151" t="s">
        <v>130</v>
      </c>
      <c r="AV128" s="12" t="s">
        <v>129</v>
      </c>
      <c r="AW128" s="12" t="s">
        <v>31</v>
      </c>
      <c r="AX128" s="12" t="s">
        <v>79</v>
      </c>
      <c r="AY128" s="151" t="s">
        <v>124</v>
      </c>
    </row>
    <row r="129" spans="2:65" s="9" customFormat="1" ht="29.85" customHeight="1" x14ac:dyDescent="0.3">
      <c r="B129" s="118"/>
      <c r="D129" s="127" t="s">
        <v>107</v>
      </c>
      <c r="E129" s="127"/>
      <c r="F129" s="127"/>
      <c r="G129" s="127"/>
      <c r="H129" s="127"/>
      <c r="I129" s="127"/>
      <c r="J129" s="127"/>
      <c r="K129" s="127"/>
      <c r="L129" s="127"/>
      <c r="M129" s="127"/>
      <c r="N129" s="257">
        <f>BK129</f>
        <v>0</v>
      </c>
      <c r="O129" s="258"/>
      <c r="P129" s="258"/>
      <c r="Q129" s="258"/>
      <c r="R129" s="120"/>
      <c r="T129" s="121"/>
      <c r="W129" s="122">
        <f>SUM(W130:W142)</f>
        <v>141.178269</v>
      </c>
      <c r="Y129" s="122">
        <f>SUM(Y130:Y142)</f>
        <v>0</v>
      </c>
      <c r="AA129" s="123">
        <f>SUM(AA130:AA142)</f>
        <v>3.2469800000000002</v>
      </c>
      <c r="AR129" s="124" t="s">
        <v>79</v>
      </c>
      <c r="AT129" s="125" t="s">
        <v>72</v>
      </c>
      <c r="AU129" s="125" t="s">
        <v>79</v>
      </c>
      <c r="AY129" s="124" t="s">
        <v>124</v>
      </c>
      <c r="BK129" s="126">
        <f>SUM(BK130:BK142)</f>
        <v>0</v>
      </c>
    </row>
    <row r="130" spans="2:65" s="1" customFormat="1" ht="25.5" customHeight="1" x14ac:dyDescent="0.3">
      <c r="B130" s="128"/>
      <c r="C130" s="129" t="s">
        <v>137</v>
      </c>
      <c r="D130" s="129" t="s">
        <v>125</v>
      </c>
      <c r="E130" s="130" t="s">
        <v>299</v>
      </c>
      <c r="F130" s="259" t="s">
        <v>300</v>
      </c>
      <c r="G130" s="259"/>
      <c r="H130" s="259"/>
      <c r="I130" s="259"/>
      <c r="J130" s="131" t="s">
        <v>267</v>
      </c>
      <c r="K130" s="132">
        <v>338.44</v>
      </c>
      <c r="L130" s="260"/>
      <c r="M130" s="260"/>
      <c r="N130" s="260">
        <f>ROUND(L130*K130,2)</f>
        <v>0</v>
      </c>
      <c r="O130" s="260"/>
      <c r="P130" s="260"/>
      <c r="Q130" s="260"/>
      <c r="R130" s="134"/>
      <c r="T130" s="135" t="s">
        <v>5</v>
      </c>
      <c r="U130" s="39" t="s">
        <v>40</v>
      </c>
      <c r="V130" s="136">
        <v>0.34399999999999997</v>
      </c>
      <c r="W130" s="136">
        <f>V130*K130</f>
        <v>116.42335999999999</v>
      </c>
      <c r="X130" s="136">
        <v>0</v>
      </c>
      <c r="Y130" s="136">
        <f>X130*K130</f>
        <v>0</v>
      </c>
      <c r="Z130" s="136">
        <v>5.0000000000000001E-3</v>
      </c>
      <c r="AA130" s="137">
        <f>Z130*K130</f>
        <v>1.6921999999999999</v>
      </c>
      <c r="AR130" s="20" t="s">
        <v>129</v>
      </c>
      <c r="AT130" s="20" t="s">
        <v>125</v>
      </c>
      <c r="AU130" s="20" t="s">
        <v>130</v>
      </c>
      <c r="AY130" s="20" t="s">
        <v>124</v>
      </c>
      <c r="BE130" s="138">
        <f>IF(U130="základná",N130,0)</f>
        <v>0</v>
      </c>
      <c r="BF130" s="138">
        <f>IF(U130="znížená",N130,0)</f>
        <v>0</v>
      </c>
      <c r="BG130" s="138">
        <f>IF(U130="zákl. prenesená",N130,0)</f>
        <v>0</v>
      </c>
      <c r="BH130" s="138">
        <f>IF(U130="zníž. prenesená",N130,0)</f>
        <v>0</v>
      </c>
      <c r="BI130" s="138">
        <f>IF(U130="nulová",N130,0)</f>
        <v>0</v>
      </c>
      <c r="BJ130" s="20" t="s">
        <v>130</v>
      </c>
      <c r="BK130" s="138">
        <f>ROUND(L130*K130,2)</f>
        <v>0</v>
      </c>
      <c r="BL130" s="20" t="s">
        <v>129</v>
      </c>
      <c r="BM130" s="20" t="s">
        <v>301</v>
      </c>
    </row>
    <row r="131" spans="2:65" s="10" customFormat="1" ht="16.5" customHeight="1" x14ac:dyDescent="0.3">
      <c r="B131" s="139"/>
      <c r="E131" s="140" t="s">
        <v>5</v>
      </c>
      <c r="F131" s="261" t="s">
        <v>302</v>
      </c>
      <c r="G131" s="262"/>
      <c r="H131" s="262"/>
      <c r="I131" s="262"/>
      <c r="K131" s="141">
        <v>280.60000000000002</v>
      </c>
      <c r="R131" s="142"/>
      <c r="T131" s="143"/>
      <c r="AA131" s="144"/>
      <c r="AT131" s="140" t="s">
        <v>136</v>
      </c>
      <c r="AU131" s="140" t="s">
        <v>130</v>
      </c>
      <c r="AV131" s="10" t="s">
        <v>130</v>
      </c>
      <c r="AW131" s="10" t="s">
        <v>31</v>
      </c>
      <c r="AX131" s="10" t="s">
        <v>73</v>
      </c>
      <c r="AY131" s="140" t="s">
        <v>124</v>
      </c>
    </row>
    <row r="132" spans="2:65" s="10" customFormat="1" ht="16.5" customHeight="1" x14ac:dyDescent="0.3">
      <c r="B132" s="139"/>
      <c r="E132" s="140" t="s">
        <v>5</v>
      </c>
      <c r="F132" s="263" t="s">
        <v>303</v>
      </c>
      <c r="G132" s="264"/>
      <c r="H132" s="264"/>
      <c r="I132" s="264"/>
      <c r="K132" s="141">
        <v>57.84</v>
      </c>
      <c r="R132" s="142"/>
      <c r="T132" s="143"/>
      <c r="AA132" s="144"/>
      <c r="AT132" s="140" t="s">
        <v>136</v>
      </c>
      <c r="AU132" s="140" t="s">
        <v>130</v>
      </c>
      <c r="AV132" s="10" t="s">
        <v>130</v>
      </c>
      <c r="AW132" s="10" t="s">
        <v>31</v>
      </c>
      <c r="AX132" s="10" t="s">
        <v>73</v>
      </c>
      <c r="AY132" s="140" t="s">
        <v>124</v>
      </c>
    </row>
    <row r="133" spans="2:65" s="12" customFormat="1" ht="16.5" customHeight="1" x14ac:dyDescent="0.3">
      <c r="B133" s="150"/>
      <c r="E133" s="151" t="s">
        <v>5</v>
      </c>
      <c r="F133" s="267" t="s">
        <v>162</v>
      </c>
      <c r="G133" s="268"/>
      <c r="H133" s="268"/>
      <c r="I133" s="268"/>
      <c r="K133" s="152">
        <v>338.44</v>
      </c>
      <c r="R133" s="153"/>
      <c r="T133" s="154"/>
      <c r="AA133" s="155"/>
      <c r="AT133" s="151" t="s">
        <v>136</v>
      </c>
      <c r="AU133" s="151" t="s">
        <v>130</v>
      </c>
      <c r="AV133" s="12" t="s">
        <v>129</v>
      </c>
      <c r="AW133" s="12" t="s">
        <v>31</v>
      </c>
      <c r="AX133" s="12" t="s">
        <v>79</v>
      </c>
      <c r="AY133" s="151" t="s">
        <v>124</v>
      </c>
    </row>
    <row r="134" spans="2:65" s="1" customFormat="1" ht="25.5" customHeight="1" x14ac:dyDescent="0.3">
      <c r="B134" s="128"/>
      <c r="C134" s="129" t="s">
        <v>129</v>
      </c>
      <c r="D134" s="129" t="s">
        <v>125</v>
      </c>
      <c r="E134" s="130" t="s">
        <v>304</v>
      </c>
      <c r="F134" s="259" t="s">
        <v>305</v>
      </c>
      <c r="G134" s="259"/>
      <c r="H134" s="259"/>
      <c r="I134" s="259"/>
      <c r="J134" s="131" t="s">
        <v>128</v>
      </c>
      <c r="K134" s="132">
        <v>22.55</v>
      </c>
      <c r="L134" s="260"/>
      <c r="M134" s="260"/>
      <c r="N134" s="260">
        <f>ROUND(L134*K134,2)</f>
        <v>0</v>
      </c>
      <c r="O134" s="260"/>
      <c r="P134" s="260"/>
      <c r="Q134" s="260"/>
      <c r="R134" s="134"/>
      <c r="T134" s="135" t="s">
        <v>5</v>
      </c>
      <c r="U134" s="39" t="s">
        <v>40</v>
      </c>
      <c r="V134" s="136">
        <v>0.28999999999999998</v>
      </c>
      <c r="W134" s="136">
        <f>V134*K134</f>
        <v>6.5394999999999994</v>
      </c>
      <c r="X134" s="136">
        <v>0</v>
      </c>
      <c r="Y134" s="136">
        <f>X134*K134</f>
        <v>0</v>
      </c>
      <c r="Z134" s="136">
        <v>6.6000000000000003E-2</v>
      </c>
      <c r="AA134" s="137">
        <f>Z134*K134</f>
        <v>1.4883000000000002</v>
      </c>
      <c r="AR134" s="20" t="s">
        <v>129</v>
      </c>
      <c r="AT134" s="20" t="s">
        <v>125</v>
      </c>
      <c r="AU134" s="20" t="s">
        <v>130</v>
      </c>
      <c r="AY134" s="20" t="s">
        <v>124</v>
      </c>
      <c r="BE134" s="138">
        <f>IF(U134="základná",N134,0)</f>
        <v>0</v>
      </c>
      <c r="BF134" s="138">
        <f>IF(U134="znížená",N134,0)</f>
        <v>0</v>
      </c>
      <c r="BG134" s="138">
        <f>IF(U134="zákl. prenesená",N134,0)</f>
        <v>0</v>
      </c>
      <c r="BH134" s="138">
        <f>IF(U134="zníž. prenesená",N134,0)</f>
        <v>0</v>
      </c>
      <c r="BI134" s="138">
        <f>IF(U134="nulová",N134,0)</f>
        <v>0</v>
      </c>
      <c r="BJ134" s="20" t="s">
        <v>130</v>
      </c>
      <c r="BK134" s="138">
        <f>ROUND(L134*K134,2)</f>
        <v>0</v>
      </c>
      <c r="BL134" s="20" t="s">
        <v>129</v>
      </c>
      <c r="BM134" s="20" t="s">
        <v>306</v>
      </c>
    </row>
    <row r="135" spans="2:65" s="10" customFormat="1" ht="16.5" customHeight="1" x14ac:dyDescent="0.3">
      <c r="B135" s="139"/>
      <c r="E135" s="140" t="s">
        <v>5</v>
      </c>
      <c r="F135" s="261" t="s">
        <v>307</v>
      </c>
      <c r="G135" s="262"/>
      <c r="H135" s="262"/>
      <c r="I135" s="262"/>
      <c r="K135" s="141">
        <v>22.55</v>
      </c>
      <c r="R135" s="142"/>
      <c r="T135" s="143"/>
      <c r="AA135" s="144"/>
      <c r="AT135" s="140" t="s">
        <v>136</v>
      </c>
      <c r="AU135" s="140" t="s">
        <v>130</v>
      </c>
      <c r="AV135" s="10" t="s">
        <v>130</v>
      </c>
      <c r="AW135" s="10" t="s">
        <v>31</v>
      </c>
      <c r="AX135" s="10" t="s">
        <v>79</v>
      </c>
      <c r="AY135" s="140" t="s">
        <v>124</v>
      </c>
    </row>
    <row r="136" spans="2:65" s="1" customFormat="1" ht="25.5" customHeight="1" x14ac:dyDescent="0.3">
      <c r="B136" s="128"/>
      <c r="C136" s="129" t="s">
        <v>148</v>
      </c>
      <c r="D136" s="129" t="s">
        <v>125</v>
      </c>
      <c r="E136" s="130" t="s">
        <v>308</v>
      </c>
      <c r="F136" s="259" t="s">
        <v>309</v>
      </c>
      <c r="G136" s="259"/>
      <c r="H136" s="259"/>
      <c r="I136" s="259"/>
      <c r="J136" s="131" t="s">
        <v>267</v>
      </c>
      <c r="K136" s="132">
        <v>5.54</v>
      </c>
      <c r="L136" s="260"/>
      <c r="M136" s="260"/>
      <c r="N136" s="260">
        <f>ROUND(L136*K136,2)</f>
        <v>0</v>
      </c>
      <c r="O136" s="260"/>
      <c r="P136" s="260"/>
      <c r="Q136" s="260"/>
      <c r="R136" s="134"/>
      <c r="T136" s="135" t="s">
        <v>5</v>
      </c>
      <c r="U136" s="39" t="s">
        <v>40</v>
      </c>
      <c r="V136" s="136">
        <v>0.377</v>
      </c>
      <c r="W136" s="136">
        <f>V136*K136</f>
        <v>2.0885799999999999</v>
      </c>
      <c r="X136" s="136">
        <v>0</v>
      </c>
      <c r="Y136" s="136">
        <f>X136*K136</f>
        <v>0</v>
      </c>
      <c r="Z136" s="136">
        <v>1.2E-2</v>
      </c>
      <c r="AA136" s="137">
        <f>Z136*K136</f>
        <v>6.6479999999999997E-2</v>
      </c>
      <c r="AR136" s="20" t="s">
        <v>129</v>
      </c>
      <c r="AT136" s="20" t="s">
        <v>125</v>
      </c>
      <c r="AU136" s="20" t="s">
        <v>130</v>
      </c>
      <c r="AY136" s="20" t="s">
        <v>124</v>
      </c>
      <c r="BE136" s="138">
        <f>IF(U136="základná",N136,0)</f>
        <v>0</v>
      </c>
      <c r="BF136" s="138">
        <f>IF(U136="znížená",N136,0)</f>
        <v>0</v>
      </c>
      <c r="BG136" s="138">
        <f>IF(U136="zákl. prenesená",N136,0)</f>
        <v>0</v>
      </c>
      <c r="BH136" s="138">
        <f>IF(U136="zníž. prenesená",N136,0)</f>
        <v>0</v>
      </c>
      <c r="BI136" s="138">
        <f>IF(U136="nulová",N136,0)</f>
        <v>0</v>
      </c>
      <c r="BJ136" s="20" t="s">
        <v>130</v>
      </c>
      <c r="BK136" s="138">
        <f>ROUND(L136*K136,2)</f>
        <v>0</v>
      </c>
      <c r="BL136" s="20" t="s">
        <v>129</v>
      </c>
      <c r="BM136" s="20" t="s">
        <v>310</v>
      </c>
    </row>
    <row r="137" spans="2:65" s="10" customFormat="1" ht="16.5" customHeight="1" x14ac:dyDescent="0.3">
      <c r="B137" s="139"/>
      <c r="E137" s="140" t="s">
        <v>5</v>
      </c>
      <c r="F137" s="261" t="s">
        <v>311</v>
      </c>
      <c r="G137" s="262"/>
      <c r="H137" s="262"/>
      <c r="I137" s="262"/>
      <c r="K137" s="141">
        <v>5.54</v>
      </c>
      <c r="R137" s="142"/>
      <c r="T137" s="143"/>
      <c r="AA137" s="144"/>
      <c r="AT137" s="140" t="s">
        <v>136</v>
      </c>
      <c r="AU137" s="140" t="s">
        <v>130</v>
      </c>
      <c r="AV137" s="10" t="s">
        <v>130</v>
      </c>
      <c r="AW137" s="10" t="s">
        <v>31</v>
      </c>
      <c r="AX137" s="10" t="s">
        <v>79</v>
      </c>
      <c r="AY137" s="140" t="s">
        <v>124</v>
      </c>
    </row>
    <row r="138" spans="2:65" s="1" customFormat="1" ht="38.25" customHeight="1" x14ac:dyDescent="0.3">
      <c r="B138" s="128"/>
      <c r="C138" s="129" t="s">
        <v>154</v>
      </c>
      <c r="D138" s="129" t="s">
        <v>125</v>
      </c>
      <c r="E138" s="130" t="s">
        <v>176</v>
      </c>
      <c r="F138" s="259" t="s">
        <v>177</v>
      </c>
      <c r="G138" s="259"/>
      <c r="H138" s="259"/>
      <c r="I138" s="259"/>
      <c r="J138" s="131" t="s">
        <v>178</v>
      </c>
      <c r="K138" s="132">
        <v>6.4429999999999996</v>
      </c>
      <c r="L138" s="260"/>
      <c r="M138" s="260"/>
      <c r="N138" s="260">
        <f>ROUND(L138*K138,2)</f>
        <v>0</v>
      </c>
      <c r="O138" s="260"/>
      <c r="P138" s="260"/>
      <c r="Q138" s="260"/>
      <c r="R138" s="134"/>
      <c r="T138" s="135" t="s">
        <v>5</v>
      </c>
      <c r="U138" s="39" t="s">
        <v>40</v>
      </c>
      <c r="V138" s="136">
        <v>0.88200000000000001</v>
      </c>
      <c r="W138" s="136">
        <f>V138*K138</f>
        <v>5.6827259999999997</v>
      </c>
      <c r="X138" s="136">
        <v>0</v>
      </c>
      <c r="Y138" s="136">
        <f>X138*K138</f>
        <v>0</v>
      </c>
      <c r="Z138" s="136">
        <v>0</v>
      </c>
      <c r="AA138" s="137">
        <f>Z138*K138</f>
        <v>0</v>
      </c>
      <c r="AR138" s="20" t="s">
        <v>129</v>
      </c>
      <c r="AT138" s="20" t="s">
        <v>125</v>
      </c>
      <c r="AU138" s="20" t="s">
        <v>130</v>
      </c>
      <c r="AY138" s="20" t="s">
        <v>124</v>
      </c>
      <c r="BE138" s="138">
        <f>IF(U138="základná",N138,0)</f>
        <v>0</v>
      </c>
      <c r="BF138" s="138">
        <f>IF(U138="znížená",N138,0)</f>
        <v>0</v>
      </c>
      <c r="BG138" s="138">
        <f>IF(U138="zákl. prenesená",N138,0)</f>
        <v>0</v>
      </c>
      <c r="BH138" s="138">
        <f>IF(U138="zníž. prenesená",N138,0)</f>
        <v>0</v>
      </c>
      <c r="BI138" s="138">
        <f>IF(U138="nulová",N138,0)</f>
        <v>0</v>
      </c>
      <c r="BJ138" s="20" t="s">
        <v>130</v>
      </c>
      <c r="BK138" s="138">
        <f>ROUND(L138*K138,2)</f>
        <v>0</v>
      </c>
      <c r="BL138" s="20" t="s">
        <v>129</v>
      </c>
      <c r="BM138" s="20" t="s">
        <v>312</v>
      </c>
    </row>
    <row r="139" spans="2:65" s="1" customFormat="1" ht="25.5" customHeight="1" x14ac:dyDescent="0.3">
      <c r="B139" s="128"/>
      <c r="C139" s="129" t="s">
        <v>163</v>
      </c>
      <c r="D139" s="129" t="s">
        <v>125</v>
      </c>
      <c r="E139" s="130" t="s">
        <v>181</v>
      </c>
      <c r="F139" s="259" t="s">
        <v>182</v>
      </c>
      <c r="G139" s="259"/>
      <c r="H139" s="259"/>
      <c r="I139" s="259"/>
      <c r="J139" s="131" t="s">
        <v>178</v>
      </c>
      <c r="K139" s="132">
        <v>6.4429999999999996</v>
      </c>
      <c r="L139" s="260"/>
      <c r="M139" s="260"/>
      <c r="N139" s="260">
        <f>ROUND(L139*K139,2)</f>
        <v>0</v>
      </c>
      <c r="O139" s="260"/>
      <c r="P139" s="260"/>
      <c r="Q139" s="260"/>
      <c r="R139" s="134"/>
      <c r="T139" s="135" t="s">
        <v>5</v>
      </c>
      <c r="U139" s="39" t="s">
        <v>40</v>
      </c>
      <c r="V139" s="136">
        <v>0.59799999999999998</v>
      </c>
      <c r="W139" s="136">
        <f>V139*K139</f>
        <v>3.8529139999999997</v>
      </c>
      <c r="X139" s="136">
        <v>0</v>
      </c>
      <c r="Y139" s="136">
        <f>X139*K139</f>
        <v>0</v>
      </c>
      <c r="Z139" s="136">
        <v>0</v>
      </c>
      <c r="AA139" s="137">
        <f>Z139*K139</f>
        <v>0</v>
      </c>
      <c r="AR139" s="20" t="s">
        <v>129</v>
      </c>
      <c r="AT139" s="20" t="s">
        <v>125</v>
      </c>
      <c r="AU139" s="20" t="s">
        <v>130</v>
      </c>
      <c r="AY139" s="20" t="s">
        <v>124</v>
      </c>
      <c r="BE139" s="138">
        <f>IF(U139="základná",N139,0)</f>
        <v>0</v>
      </c>
      <c r="BF139" s="138">
        <f>IF(U139="znížená",N139,0)</f>
        <v>0</v>
      </c>
      <c r="BG139" s="138">
        <f>IF(U139="zákl. prenesená",N139,0)</f>
        <v>0</v>
      </c>
      <c r="BH139" s="138">
        <f>IF(U139="zníž. prenesená",N139,0)</f>
        <v>0</v>
      </c>
      <c r="BI139" s="138">
        <f>IF(U139="nulová",N139,0)</f>
        <v>0</v>
      </c>
      <c r="BJ139" s="20" t="s">
        <v>130</v>
      </c>
      <c r="BK139" s="138">
        <f>ROUND(L139*K139,2)</f>
        <v>0</v>
      </c>
      <c r="BL139" s="20" t="s">
        <v>129</v>
      </c>
      <c r="BM139" s="20" t="s">
        <v>313</v>
      </c>
    </row>
    <row r="140" spans="2:65" s="1" customFormat="1" ht="25.5" customHeight="1" x14ac:dyDescent="0.3">
      <c r="B140" s="128"/>
      <c r="C140" s="129" t="s">
        <v>167</v>
      </c>
      <c r="D140" s="129" t="s">
        <v>125</v>
      </c>
      <c r="E140" s="130" t="s">
        <v>185</v>
      </c>
      <c r="F140" s="259" t="s">
        <v>186</v>
      </c>
      <c r="G140" s="259"/>
      <c r="H140" s="259"/>
      <c r="I140" s="259"/>
      <c r="J140" s="131" t="s">
        <v>178</v>
      </c>
      <c r="K140" s="132">
        <v>122.417</v>
      </c>
      <c r="L140" s="260"/>
      <c r="M140" s="260"/>
      <c r="N140" s="260">
        <f>ROUND(L140*K140,2)</f>
        <v>0</v>
      </c>
      <c r="O140" s="260"/>
      <c r="P140" s="260"/>
      <c r="Q140" s="260"/>
      <c r="R140" s="134"/>
      <c r="T140" s="135" t="s">
        <v>5</v>
      </c>
      <c r="U140" s="39" t="s">
        <v>40</v>
      </c>
      <c r="V140" s="136">
        <v>7.0000000000000001E-3</v>
      </c>
      <c r="W140" s="136">
        <f>V140*K140</f>
        <v>0.85691899999999999</v>
      </c>
      <c r="X140" s="136">
        <v>0</v>
      </c>
      <c r="Y140" s="136">
        <f>X140*K140</f>
        <v>0</v>
      </c>
      <c r="Z140" s="136">
        <v>0</v>
      </c>
      <c r="AA140" s="137">
        <f>Z140*K140</f>
        <v>0</v>
      </c>
      <c r="AR140" s="20" t="s">
        <v>129</v>
      </c>
      <c r="AT140" s="20" t="s">
        <v>125</v>
      </c>
      <c r="AU140" s="20" t="s">
        <v>130</v>
      </c>
      <c r="AY140" s="20" t="s">
        <v>124</v>
      </c>
      <c r="BE140" s="138">
        <f>IF(U140="základná",N140,0)</f>
        <v>0</v>
      </c>
      <c r="BF140" s="138">
        <f>IF(U140="znížená",N140,0)</f>
        <v>0</v>
      </c>
      <c r="BG140" s="138">
        <f>IF(U140="zákl. prenesená",N140,0)</f>
        <v>0</v>
      </c>
      <c r="BH140" s="138">
        <f>IF(U140="zníž. prenesená",N140,0)</f>
        <v>0</v>
      </c>
      <c r="BI140" s="138">
        <f>IF(U140="nulová",N140,0)</f>
        <v>0</v>
      </c>
      <c r="BJ140" s="20" t="s">
        <v>130</v>
      </c>
      <c r="BK140" s="138">
        <f>ROUND(L140*K140,2)</f>
        <v>0</v>
      </c>
      <c r="BL140" s="20" t="s">
        <v>129</v>
      </c>
      <c r="BM140" s="20" t="s">
        <v>314</v>
      </c>
    </row>
    <row r="141" spans="2:65" s="1" customFormat="1" ht="25.5" customHeight="1" x14ac:dyDescent="0.3">
      <c r="B141" s="128"/>
      <c r="C141" s="129" t="s">
        <v>171</v>
      </c>
      <c r="D141" s="129" t="s">
        <v>125</v>
      </c>
      <c r="E141" s="130" t="s">
        <v>189</v>
      </c>
      <c r="F141" s="259" t="s">
        <v>190</v>
      </c>
      <c r="G141" s="259"/>
      <c r="H141" s="259"/>
      <c r="I141" s="259"/>
      <c r="J141" s="131" t="s">
        <v>178</v>
      </c>
      <c r="K141" s="132">
        <v>6.4429999999999996</v>
      </c>
      <c r="L141" s="260"/>
      <c r="M141" s="260"/>
      <c r="N141" s="260">
        <f>ROUND(L141*K141,2)</f>
        <v>0</v>
      </c>
      <c r="O141" s="260"/>
      <c r="P141" s="260"/>
      <c r="Q141" s="260"/>
      <c r="R141" s="134"/>
      <c r="T141" s="135" t="s">
        <v>5</v>
      </c>
      <c r="U141" s="39" t="s">
        <v>40</v>
      </c>
      <c r="V141" s="136">
        <v>0.89</v>
      </c>
      <c r="W141" s="136">
        <f>V141*K141</f>
        <v>5.7342699999999995</v>
      </c>
      <c r="X141" s="136">
        <v>0</v>
      </c>
      <c r="Y141" s="136">
        <f>X141*K141</f>
        <v>0</v>
      </c>
      <c r="Z141" s="136">
        <v>0</v>
      </c>
      <c r="AA141" s="137">
        <f>Z141*K141</f>
        <v>0</v>
      </c>
      <c r="AR141" s="20" t="s">
        <v>129</v>
      </c>
      <c r="AT141" s="20" t="s">
        <v>125</v>
      </c>
      <c r="AU141" s="20" t="s">
        <v>130</v>
      </c>
      <c r="AY141" s="20" t="s">
        <v>124</v>
      </c>
      <c r="BE141" s="138">
        <f>IF(U141="základná",N141,0)</f>
        <v>0</v>
      </c>
      <c r="BF141" s="138">
        <f>IF(U141="znížená",N141,0)</f>
        <v>0</v>
      </c>
      <c r="BG141" s="138">
        <f>IF(U141="zákl. prenesená",N141,0)</f>
        <v>0</v>
      </c>
      <c r="BH141" s="138">
        <f>IF(U141="zníž. prenesená",N141,0)</f>
        <v>0</v>
      </c>
      <c r="BI141" s="138">
        <f>IF(U141="nulová",N141,0)</f>
        <v>0</v>
      </c>
      <c r="BJ141" s="20" t="s">
        <v>130</v>
      </c>
      <c r="BK141" s="138">
        <f>ROUND(L141*K141,2)</f>
        <v>0</v>
      </c>
      <c r="BL141" s="20" t="s">
        <v>129</v>
      </c>
      <c r="BM141" s="20" t="s">
        <v>315</v>
      </c>
    </row>
    <row r="142" spans="2:65" s="1" customFormat="1" ht="25.5" customHeight="1" x14ac:dyDescent="0.3">
      <c r="B142" s="128"/>
      <c r="C142" s="129" t="s">
        <v>175</v>
      </c>
      <c r="D142" s="129" t="s">
        <v>125</v>
      </c>
      <c r="E142" s="130" t="s">
        <v>193</v>
      </c>
      <c r="F142" s="259" t="s">
        <v>194</v>
      </c>
      <c r="G142" s="259"/>
      <c r="H142" s="259"/>
      <c r="I142" s="259"/>
      <c r="J142" s="131" t="s">
        <v>178</v>
      </c>
      <c r="K142" s="132">
        <v>6.4429999999999996</v>
      </c>
      <c r="L142" s="260"/>
      <c r="M142" s="260"/>
      <c r="N142" s="260">
        <f>ROUND(L142*K142,2)</f>
        <v>0</v>
      </c>
      <c r="O142" s="260"/>
      <c r="P142" s="260"/>
      <c r="Q142" s="260"/>
      <c r="R142" s="134"/>
      <c r="T142" s="135" t="s">
        <v>5</v>
      </c>
      <c r="U142" s="39" t="s">
        <v>40</v>
      </c>
      <c r="V142" s="136">
        <v>0</v>
      </c>
      <c r="W142" s="136">
        <f>V142*K142</f>
        <v>0</v>
      </c>
      <c r="X142" s="136">
        <v>0</v>
      </c>
      <c r="Y142" s="136">
        <f>X142*K142</f>
        <v>0</v>
      </c>
      <c r="Z142" s="136">
        <v>0</v>
      </c>
      <c r="AA142" s="137">
        <f>Z142*K142</f>
        <v>0</v>
      </c>
      <c r="AR142" s="20" t="s">
        <v>129</v>
      </c>
      <c r="AT142" s="20" t="s">
        <v>125</v>
      </c>
      <c r="AU142" s="20" t="s">
        <v>130</v>
      </c>
      <c r="AY142" s="20" t="s">
        <v>124</v>
      </c>
      <c r="BE142" s="138">
        <f>IF(U142="základná",N142,0)</f>
        <v>0</v>
      </c>
      <c r="BF142" s="138">
        <f>IF(U142="znížená",N142,0)</f>
        <v>0</v>
      </c>
      <c r="BG142" s="138">
        <f>IF(U142="zákl. prenesená",N142,0)</f>
        <v>0</v>
      </c>
      <c r="BH142" s="138">
        <f>IF(U142="zníž. prenesená",N142,0)</f>
        <v>0</v>
      </c>
      <c r="BI142" s="138">
        <f>IF(U142="nulová",N142,0)</f>
        <v>0</v>
      </c>
      <c r="BJ142" s="20" t="s">
        <v>130</v>
      </c>
      <c r="BK142" s="138">
        <f>ROUND(L142*K142,2)</f>
        <v>0</v>
      </c>
      <c r="BL142" s="20" t="s">
        <v>129</v>
      </c>
      <c r="BM142" s="20" t="s">
        <v>316</v>
      </c>
    </row>
    <row r="143" spans="2:65" s="9" customFormat="1" ht="29.85" customHeight="1" x14ac:dyDescent="0.3">
      <c r="B143" s="118"/>
      <c r="D143" s="127" t="s">
        <v>108</v>
      </c>
      <c r="E143" s="127"/>
      <c r="F143" s="127"/>
      <c r="G143" s="127"/>
      <c r="H143" s="127"/>
      <c r="I143" s="127"/>
      <c r="J143" s="127"/>
      <c r="K143" s="127"/>
      <c r="L143" s="127"/>
      <c r="M143" s="127"/>
      <c r="N143" s="265">
        <f>BK143</f>
        <v>0</v>
      </c>
      <c r="O143" s="266"/>
      <c r="P143" s="266"/>
      <c r="Q143" s="266"/>
      <c r="R143" s="120"/>
      <c r="T143" s="121"/>
      <c r="W143" s="122">
        <f>W144</f>
        <v>0.83742000000000005</v>
      </c>
      <c r="Y143" s="122">
        <f>Y144</f>
        <v>0</v>
      </c>
      <c r="AA143" s="123">
        <f>AA144</f>
        <v>0</v>
      </c>
      <c r="AR143" s="124" t="s">
        <v>79</v>
      </c>
      <c r="AT143" s="125" t="s">
        <v>72</v>
      </c>
      <c r="AU143" s="125" t="s">
        <v>79</v>
      </c>
      <c r="AY143" s="124" t="s">
        <v>124</v>
      </c>
      <c r="BK143" s="126">
        <f>BK144</f>
        <v>0</v>
      </c>
    </row>
    <row r="144" spans="2:65" s="1" customFormat="1" ht="38.25" customHeight="1" x14ac:dyDescent="0.3">
      <c r="B144" s="128"/>
      <c r="C144" s="129" t="s">
        <v>180</v>
      </c>
      <c r="D144" s="129" t="s">
        <v>125</v>
      </c>
      <c r="E144" s="130" t="s">
        <v>197</v>
      </c>
      <c r="F144" s="259" t="s">
        <v>198</v>
      </c>
      <c r="G144" s="259"/>
      <c r="H144" s="259"/>
      <c r="I144" s="259"/>
      <c r="J144" s="131" t="s">
        <v>178</v>
      </c>
      <c r="K144" s="132">
        <v>0.34</v>
      </c>
      <c r="L144" s="260"/>
      <c r="M144" s="260"/>
      <c r="N144" s="260">
        <f>ROUND(L144*K144,2)</f>
        <v>0</v>
      </c>
      <c r="O144" s="260"/>
      <c r="P144" s="260"/>
      <c r="Q144" s="260"/>
      <c r="R144" s="134"/>
      <c r="T144" s="135" t="s">
        <v>5</v>
      </c>
      <c r="U144" s="39" t="s">
        <v>40</v>
      </c>
      <c r="V144" s="136">
        <v>2.4630000000000001</v>
      </c>
      <c r="W144" s="136">
        <f>V144*K144</f>
        <v>0.83742000000000005</v>
      </c>
      <c r="X144" s="136">
        <v>0</v>
      </c>
      <c r="Y144" s="136">
        <f>X144*K144</f>
        <v>0</v>
      </c>
      <c r="Z144" s="136">
        <v>0</v>
      </c>
      <c r="AA144" s="137">
        <f>Z144*K144</f>
        <v>0</v>
      </c>
      <c r="AR144" s="20" t="s">
        <v>129</v>
      </c>
      <c r="AT144" s="20" t="s">
        <v>125</v>
      </c>
      <c r="AU144" s="20" t="s">
        <v>130</v>
      </c>
      <c r="AY144" s="20" t="s">
        <v>124</v>
      </c>
      <c r="BE144" s="138">
        <f>IF(U144="základná",N144,0)</f>
        <v>0</v>
      </c>
      <c r="BF144" s="138">
        <f>IF(U144="znížená",N144,0)</f>
        <v>0</v>
      </c>
      <c r="BG144" s="138">
        <f>IF(U144="zákl. prenesená",N144,0)</f>
        <v>0</v>
      </c>
      <c r="BH144" s="138">
        <f>IF(U144="zníž. prenesená",N144,0)</f>
        <v>0</v>
      </c>
      <c r="BI144" s="138">
        <f>IF(U144="nulová",N144,0)</f>
        <v>0</v>
      </c>
      <c r="BJ144" s="20" t="s">
        <v>130</v>
      </c>
      <c r="BK144" s="138">
        <f>ROUND(L144*K144,2)</f>
        <v>0</v>
      </c>
      <c r="BL144" s="20" t="s">
        <v>129</v>
      </c>
      <c r="BM144" s="20" t="s">
        <v>317</v>
      </c>
    </row>
    <row r="145" spans="2:65" s="9" customFormat="1" ht="37.35" customHeight="1" x14ac:dyDescent="0.35">
      <c r="B145" s="118"/>
      <c r="D145" s="119" t="s">
        <v>200</v>
      </c>
      <c r="E145" s="119"/>
      <c r="F145" s="119"/>
      <c r="G145" s="119"/>
      <c r="H145" s="119"/>
      <c r="I145" s="119"/>
      <c r="J145" s="119"/>
      <c r="K145" s="119"/>
      <c r="L145" s="119"/>
      <c r="M145" s="119"/>
      <c r="N145" s="269">
        <f>BK145</f>
        <v>0</v>
      </c>
      <c r="O145" s="270"/>
      <c r="P145" s="270"/>
      <c r="Q145" s="270"/>
      <c r="R145" s="120"/>
      <c r="T145" s="121"/>
      <c r="W145" s="122">
        <f>W146+W152+W171+W178</f>
        <v>229.6505228</v>
      </c>
      <c r="Y145" s="122">
        <f>Y146+Y152+Y171+Y178</f>
        <v>1.7055390000000001</v>
      </c>
      <c r="AA145" s="123">
        <f>AA146+AA152+AA171+AA178</f>
        <v>3.1958644999999999</v>
      </c>
      <c r="AR145" s="124" t="s">
        <v>130</v>
      </c>
      <c r="AT145" s="125" t="s">
        <v>72</v>
      </c>
      <c r="AU145" s="125" t="s">
        <v>73</v>
      </c>
      <c r="AY145" s="124" t="s">
        <v>124</v>
      </c>
      <c r="BK145" s="126">
        <f>BK146+BK152+BK171+BK178</f>
        <v>0</v>
      </c>
    </row>
    <row r="146" spans="2:65" s="9" customFormat="1" ht="19.899999999999999" customHeight="1" x14ac:dyDescent="0.3">
      <c r="B146" s="118"/>
      <c r="D146" s="127" t="s">
        <v>204</v>
      </c>
      <c r="E146" s="127"/>
      <c r="F146" s="127"/>
      <c r="G146" s="127"/>
      <c r="H146" s="127"/>
      <c r="I146" s="127"/>
      <c r="J146" s="127"/>
      <c r="K146" s="127"/>
      <c r="L146" s="127"/>
      <c r="M146" s="127"/>
      <c r="N146" s="257">
        <f>BK146</f>
        <v>0</v>
      </c>
      <c r="O146" s="258"/>
      <c r="P146" s="258"/>
      <c r="Q146" s="258"/>
      <c r="R146" s="120"/>
      <c r="T146" s="121"/>
      <c r="W146" s="122">
        <f>SUM(W147:W151)</f>
        <v>59.157266</v>
      </c>
      <c r="Y146" s="122">
        <f>SUM(Y147:Y151)</f>
        <v>0.29009600000000002</v>
      </c>
      <c r="AA146" s="123">
        <f>SUM(AA147:AA151)</f>
        <v>5.9224500000000006E-2</v>
      </c>
      <c r="AR146" s="124" t="s">
        <v>130</v>
      </c>
      <c r="AT146" s="125" t="s">
        <v>72</v>
      </c>
      <c r="AU146" s="125" t="s">
        <v>79</v>
      </c>
      <c r="AY146" s="124" t="s">
        <v>124</v>
      </c>
      <c r="BK146" s="126">
        <f>SUM(BK147:BK151)</f>
        <v>0</v>
      </c>
    </row>
    <row r="147" spans="2:65" s="1" customFormat="1" ht="38.25" customHeight="1" x14ac:dyDescent="0.3">
      <c r="B147" s="128"/>
      <c r="C147" s="129" t="s">
        <v>184</v>
      </c>
      <c r="D147" s="129" t="s">
        <v>125</v>
      </c>
      <c r="E147" s="130" t="s">
        <v>318</v>
      </c>
      <c r="F147" s="259" t="s">
        <v>319</v>
      </c>
      <c r="G147" s="259"/>
      <c r="H147" s="259"/>
      <c r="I147" s="259"/>
      <c r="J147" s="131" t="s">
        <v>267</v>
      </c>
      <c r="K147" s="132">
        <v>69.400000000000006</v>
      </c>
      <c r="L147" s="260"/>
      <c r="M147" s="260"/>
      <c r="N147" s="260">
        <f>ROUND(L147*K147,2)</f>
        <v>0</v>
      </c>
      <c r="O147" s="260"/>
      <c r="P147" s="260"/>
      <c r="Q147" s="260"/>
      <c r="R147" s="134"/>
      <c r="T147" s="135" t="s">
        <v>5</v>
      </c>
      <c r="U147" s="39" t="s">
        <v>40</v>
      </c>
      <c r="V147" s="136">
        <v>0.65600000000000003</v>
      </c>
      <c r="W147" s="136">
        <f>V147*K147</f>
        <v>45.526400000000002</v>
      </c>
      <c r="X147" s="136">
        <v>3.5000000000000001E-3</v>
      </c>
      <c r="Y147" s="136">
        <f>X147*K147</f>
        <v>0.24290000000000003</v>
      </c>
      <c r="Z147" s="136">
        <v>0</v>
      </c>
      <c r="AA147" s="137">
        <f>Z147*K147</f>
        <v>0</v>
      </c>
      <c r="AR147" s="20" t="s">
        <v>215</v>
      </c>
      <c r="AT147" s="20" t="s">
        <v>125</v>
      </c>
      <c r="AU147" s="20" t="s">
        <v>130</v>
      </c>
      <c r="AY147" s="20" t="s">
        <v>124</v>
      </c>
      <c r="BE147" s="138">
        <f>IF(U147="základná",N147,0)</f>
        <v>0</v>
      </c>
      <c r="BF147" s="138">
        <f>IF(U147="znížená",N147,0)</f>
        <v>0</v>
      </c>
      <c r="BG147" s="138">
        <f>IF(U147="zákl. prenesená",N147,0)</f>
        <v>0</v>
      </c>
      <c r="BH147" s="138">
        <f>IF(U147="zníž. prenesená",N147,0)</f>
        <v>0</v>
      </c>
      <c r="BI147" s="138">
        <f>IF(U147="nulová",N147,0)</f>
        <v>0</v>
      </c>
      <c r="BJ147" s="20" t="s">
        <v>130</v>
      </c>
      <c r="BK147" s="138">
        <f>ROUND(L147*K147,2)</f>
        <v>0</v>
      </c>
      <c r="BL147" s="20" t="s">
        <v>215</v>
      </c>
      <c r="BM147" s="20" t="s">
        <v>320</v>
      </c>
    </row>
    <row r="148" spans="2:65" s="1" customFormat="1" ht="25.5" customHeight="1" x14ac:dyDescent="0.3">
      <c r="B148" s="128"/>
      <c r="C148" s="129" t="s">
        <v>188</v>
      </c>
      <c r="D148" s="129" t="s">
        <v>125</v>
      </c>
      <c r="E148" s="130" t="s">
        <v>321</v>
      </c>
      <c r="F148" s="259" t="s">
        <v>322</v>
      </c>
      <c r="G148" s="259"/>
      <c r="H148" s="259"/>
      <c r="I148" s="259"/>
      <c r="J148" s="131" t="s">
        <v>267</v>
      </c>
      <c r="K148" s="132">
        <v>42.95</v>
      </c>
      <c r="L148" s="260"/>
      <c r="M148" s="260"/>
      <c r="N148" s="260">
        <f>ROUND(L148*K148,2)</f>
        <v>0</v>
      </c>
      <c r="O148" s="260"/>
      <c r="P148" s="260"/>
      <c r="Q148" s="260"/>
      <c r="R148" s="134"/>
      <c r="T148" s="135" t="s">
        <v>5</v>
      </c>
      <c r="U148" s="39" t="s">
        <v>40</v>
      </c>
      <c r="V148" s="136">
        <v>7.4999999999999997E-2</v>
      </c>
      <c r="W148" s="136">
        <f>V148*K148</f>
        <v>3.2212499999999999</v>
      </c>
      <c r="X148" s="136">
        <v>0</v>
      </c>
      <c r="Y148" s="136">
        <f>X148*K148</f>
        <v>0</v>
      </c>
      <c r="Z148" s="136">
        <v>1.3500000000000001E-3</v>
      </c>
      <c r="AA148" s="137">
        <f>Z148*K148</f>
        <v>5.7982500000000006E-2</v>
      </c>
      <c r="AR148" s="20" t="s">
        <v>215</v>
      </c>
      <c r="AT148" s="20" t="s">
        <v>125</v>
      </c>
      <c r="AU148" s="20" t="s">
        <v>130</v>
      </c>
      <c r="AY148" s="20" t="s">
        <v>124</v>
      </c>
      <c r="BE148" s="138">
        <f>IF(U148="základná",N148,0)</f>
        <v>0</v>
      </c>
      <c r="BF148" s="138">
        <f>IF(U148="znížená",N148,0)</f>
        <v>0</v>
      </c>
      <c r="BG148" s="138">
        <f>IF(U148="zákl. prenesená",N148,0)</f>
        <v>0</v>
      </c>
      <c r="BH148" s="138">
        <f>IF(U148="zníž. prenesená",N148,0)</f>
        <v>0</v>
      </c>
      <c r="BI148" s="138">
        <f>IF(U148="nulová",N148,0)</f>
        <v>0</v>
      </c>
      <c r="BJ148" s="20" t="s">
        <v>130</v>
      </c>
      <c r="BK148" s="138">
        <f>ROUND(L148*K148,2)</f>
        <v>0</v>
      </c>
      <c r="BL148" s="20" t="s">
        <v>215</v>
      </c>
      <c r="BM148" s="20" t="s">
        <v>323</v>
      </c>
    </row>
    <row r="149" spans="2:65" s="1" customFormat="1" ht="38.25" customHeight="1" x14ac:dyDescent="0.3">
      <c r="B149" s="128"/>
      <c r="C149" s="129" t="s">
        <v>192</v>
      </c>
      <c r="D149" s="129" t="s">
        <v>125</v>
      </c>
      <c r="E149" s="130" t="s">
        <v>324</v>
      </c>
      <c r="F149" s="259" t="s">
        <v>325</v>
      </c>
      <c r="G149" s="259"/>
      <c r="H149" s="259"/>
      <c r="I149" s="259"/>
      <c r="J149" s="131" t="s">
        <v>267</v>
      </c>
      <c r="K149" s="132">
        <v>13.8</v>
      </c>
      <c r="L149" s="260"/>
      <c r="M149" s="260"/>
      <c r="N149" s="260">
        <f>ROUND(L149*K149,2)</f>
        <v>0</v>
      </c>
      <c r="O149" s="260"/>
      <c r="P149" s="260"/>
      <c r="Q149" s="260"/>
      <c r="R149" s="134"/>
      <c r="T149" s="135" t="s">
        <v>5</v>
      </c>
      <c r="U149" s="39" t="s">
        <v>40</v>
      </c>
      <c r="V149" s="136">
        <v>0.69832000000000005</v>
      </c>
      <c r="W149" s="136">
        <f>V149*K149</f>
        <v>9.6368160000000014</v>
      </c>
      <c r="X149" s="136">
        <v>3.4199999999999999E-3</v>
      </c>
      <c r="Y149" s="136">
        <f>X149*K149</f>
        <v>4.7196000000000002E-2</v>
      </c>
      <c r="Z149" s="136">
        <v>0</v>
      </c>
      <c r="AA149" s="137">
        <f>Z149*K149</f>
        <v>0</v>
      </c>
      <c r="AR149" s="20" t="s">
        <v>215</v>
      </c>
      <c r="AT149" s="20" t="s">
        <v>125</v>
      </c>
      <c r="AU149" s="20" t="s">
        <v>130</v>
      </c>
      <c r="AY149" s="20" t="s">
        <v>124</v>
      </c>
      <c r="BE149" s="138">
        <f>IF(U149="základná",N149,0)</f>
        <v>0</v>
      </c>
      <c r="BF149" s="138">
        <f>IF(U149="znížená",N149,0)</f>
        <v>0</v>
      </c>
      <c r="BG149" s="138">
        <f>IF(U149="zákl. prenesená",N149,0)</f>
        <v>0</v>
      </c>
      <c r="BH149" s="138">
        <f>IF(U149="zníž. prenesená",N149,0)</f>
        <v>0</v>
      </c>
      <c r="BI149" s="138">
        <f>IF(U149="nulová",N149,0)</f>
        <v>0</v>
      </c>
      <c r="BJ149" s="20" t="s">
        <v>130</v>
      </c>
      <c r="BK149" s="138">
        <f>ROUND(L149*K149,2)</f>
        <v>0</v>
      </c>
      <c r="BL149" s="20" t="s">
        <v>215</v>
      </c>
      <c r="BM149" s="20" t="s">
        <v>326</v>
      </c>
    </row>
    <row r="150" spans="2:65" s="1" customFormat="1" ht="25.5" customHeight="1" x14ac:dyDescent="0.3">
      <c r="B150" s="128"/>
      <c r="C150" s="129" t="s">
        <v>196</v>
      </c>
      <c r="D150" s="129" t="s">
        <v>125</v>
      </c>
      <c r="E150" s="130" t="s">
        <v>327</v>
      </c>
      <c r="F150" s="259" t="s">
        <v>328</v>
      </c>
      <c r="G150" s="259"/>
      <c r="H150" s="259"/>
      <c r="I150" s="259"/>
      <c r="J150" s="131" t="s">
        <v>267</v>
      </c>
      <c r="K150" s="132">
        <v>13.8</v>
      </c>
      <c r="L150" s="260"/>
      <c r="M150" s="260"/>
      <c r="N150" s="260">
        <f>ROUND(L150*K150,2)</f>
        <v>0</v>
      </c>
      <c r="O150" s="260"/>
      <c r="P150" s="260"/>
      <c r="Q150" s="260"/>
      <c r="R150" s="134"/>
      <c r="T150" s="135" t="s">
        <v>5</v>
      </c>
      <c r="U150" s="39" t="s">
        <v>40</v>
      </c>
      <c r="V150" s="136">
        <v>5.6000000000000001E-2</v>
      </c>
      <c r="W150" s="136">
        <f>V150*K150</f>
        <v>0.77280000000000004</v>
      </c>
      <c r="X150" s="136">
        <v>0</v>
      </c>
      <c r="Y150" s="136">
        <f>X150*K150</f>
        <v>0</v>
      </c>
      <c r="Z150" s="136">
        <v>9.0000000000000006E-5</v>
      </c>
      <c r="AA150" s="137">
        <f>Z150*K150</f>
        <v>1.242E-3</v>
      </c>
      <c r="AR150" s="20" t="s">
        <v>215</v>
      </c>
      <c r="AT150" s="20" t="s">
        <v>125</v>
      </c>
      <c r="AU150" s="20" t="s">
        <v>130</v>
      </c>
      <c r="AY150" s="20" t="s">
        <v>124</v>
      </c>
      <c r="BE150" s="138">
        <f>IF(U150="základná",N150,0)</f>
        <v>0</v>
      </c>
      <c r="BF150" s="138">
        <f>IF(U150="znížená",N150,0)</f>
        <v>0</v>
      </c>
      <c r="BG150" s="138">
        <f>IF(U150="zákl. prenesená",N150,0)</f>
        <v>0</v>
      </c>
      <c r="BH150" s="138">
        <f>IF(U150="zníž. prenesená",N150,0)</f>
        <v>0</v>
      </c>
      <c r="BI150" s="138">
        <f>IF(U150="nulová",N150,0)</f>
        <v>0</v>
      </c>
      <c r="BJ150" s="20" t="s">
        <v>130</v>
      </c>
      <c r="BK150" s="138">
        <f>ROUND(L150*K150,2)</f>
        <v>0</v>
      </c>
      <c r="BL150" s="20" t="s">
        <v>215</v>
      </c>
      <c r="BM150" s="20" t="s">
        <v>329</v>
      </c>
    </row>
    <row r="151" spans="2:65" s="1" customFormat="1" ht="25.5" customHeight="1" x14ac:dyDescent="0.3">
      <c r="B151" s="128"/>
      <c r="C151" s="129" t="s">
        <v>215</v>
      </c>
      <c r="D151" s="129" t="s">
        <v>125</v>
      </c>
      <c r="E151" s="130" t="s">
        <v>277</v>
      </c>
      <c r="F151" s="259" t="s">
        <v>278</v>
      </c>
      <c r="G151" s="259"/>
      <c r="H151" s="259"/>
      <c r="I151" s="259"/>
      <c r="J151" s="131" t="s">
        <v>238</v>
      </c>
      <c r="K151" s="132">
        <v>13.973000000000001</v>
      </c>
      <c r="L151" s="260"/>
      <c r="M151" s="260"/>
      <c r="N151" s="260">
        <f>ROUND(L151*K151,2)</f>
        <v>0</v>
      </c>
      <c r="O151" s="260"/>
      <c r="P151" s="260"/>
      <c r="Q151" s="260"/>
      <c r="R151" s="134"/>
      <c r="T151" s="135" t="s">
        <v>5</v>
      </c>
      <c r="U151" s="39" t="s">
        <v>40</v>
      </c>
      <c r="V151" s="136">
        <v>0</v>
      </c>
      <c r="W151" s="136">
        <f>V151*K151</f>
        <v>0</v>
      </c>
      <c r="X151" s="136">
        <v>0</v>
      </c>
      <c r="Y151" s="136">
        <f>X151*K151</f>
        <v>0</v>
      </c>
      <c r="Z151" s="136">
        <v>0</v>
      </c>
      <c r="AA151" s="137">
        <f>Z151*K151</f>
        <v>0</v>
      </c>
      <c r="AR151" s="20" t="s">
        <v>215</v>
      </c>
      <c r="AT151" s="20" t="s">
        <v>125</v>
      </c>
      <c r="AU151" s="20" t="s">
        <v>130</v>
      </c>
      <c r="AY151" s="20" t="s">
        <v>124</v>
      </c>
      <c r="BE151" s="138">
        <f>IF(U151="základná",N151,0)</f>
        <v>0</v>
      </c>
      <c r="BF151" s="138">
        <f>IF(U151="znížená",N151,0)</f>
        <v>0</v>
      </c>
      <c r="BG151" s="138">
        <f>IF(U151="zákl. prenesená",N151,0)</f>
        <v>0</v>
      </c>
      <c r="BH151" s="138">
        <f>IF(U151="zníž. prenesená",N151,0)</f>
        <v>0</v>
      </c>
      <c r="BI151" s="138">
        <f>IF(U151="nulová",N151,0)</f>
        <v>0</v>
      </c>
      <c r="BJ151" s="20" t="s">
        <v>130</v>
      </c>
      <c r="BK151" s="138">
        <f>ROUND(L151*K151,2)</f>
        <v>0</v>
      </c>
      <c r="BL151" s="20" t="s">
        <v>215</v>
      </c>
      <c r="BM151" s="20" t="s">
        <v>330</v>
      </c>
    </row>
    <row r="152" spans="2:65" s="9" customFormat="1" ht="29.85" customHeight="1" x14ac:dyDescent="0.3">
      <c r="B152" s="118"/>
      <c r="D152" s="127" t="s">
        <v>285</v>
      </c>
      <c r="E152" s="127"/>
      <c r="F152" s="127"/>
      <c r="G152" s="127"/>
      <c r="H152" s="127"/>
      <c r="I152" s="127"/>
      <c r="J152" s="127"/>
      <c r="K152" s="127"/>
      <c r="L152" s="127"/>
      <c r="M152" s="127"/>
      <c r="N152" s="265">
        <f>BK152</f>
        <v>0</v>
      </c>
      <c r="O152" s="266"/>
      <c r="P152" s="266"/>
      <c r="Q152" s="266"/>
      <c r="R152" s="120"/>
      <c r="T152" s="121"/>
      <c r="W152" s="122">
        <f>SUM(W153:W170)</f>
        <v>103.3934768</v>
      </c>
      <c r="Y152" s="122">
        <f>SUM(Y153:Y170)</f>
        <v>1.3043564999999999</v>
      </c>
      <c r="AA152" s="123">
        <f>SUM(AA153:AA170)</f>
        <v>0</v>
      </c>
      <c r="AR152" s="124" t="s">
        <v>130</v>
      </c>
      <c r="AT152" s="125" t="s">
        <v>72</v>
      </c>
      <c r="AU152" s="125" t="s">
        <v>79</v>
      </c>
      <c r="AY152" s="124" t="s">
        <v>124</v>
      </c>
      <c r="BK152" s="126">
        <f>SUM(BK153:BK170)</f>
        <v>0</v>
      </c>
    </row>
    <row r="153" spans="2:65" s="1" customFormat="1" ht="25.5" customHeight="1" x14ac:dyDescent="0.3">
      <c r="B153" s="128"/>
      <c r="C153" s="129" t="s">
        <v>264</v>
      </c>
      <c r="D153" s="129" t="s">
        <v>125</v>
      </c>
      <c r="E153" s="130" t="s">
        <v>331</v>
      </c>
      <c r="F153" s="259" t="s">
        <v>332</v>
      </c>
      <c r="G153" s="259"/>
      <c r="H153" s="259"/>
      <c r="I153" s="259"/>
      <c r="J153" s="131" t="s">
        <v>267</v>
      </c>
      <c r="K153" s="132">
        <v>177.11</v>
      </c>
      <c r="L153" s="260"/>
      <c r="M153" s="260"/>
      <c r="N153" s="260">
        <f>ROUND(L153*K153,2)</f>
        <v>0</v>
      </c>
      <c r="O153" s="260"/>
      <c r="P153" s="260"/>
      <c r="Q153" s="260"/>
      <c r="R153" s="134"/>
      <c r="T153" s="135" t="s">
        <v>5</v>
      </c>
      <c r="U153" s="39" t="s">
        <v>40</v>
      </c>
      <c r="V153" s="136">
        <v>0.56499999999999995</v>
      </c>
      <c r="W153" s="136">
        <f>V153*K153</f>
        <v>100.06715</v>
      </c>
      <c r="X153" s="136">
        <v>2.1000000000000001E-4</v>
      </c>
      <c r="Y153" s="136">
        <f>X153*K153</f>
        <v>3.7193100000000007E-2</v>
      </c>
      <c r="Z153" s="136">
        <v>0</v>
      </c>
      <c r="AA153" s="137">
        <f>Z153*K153</f>
        <v>0</v>
      </c>
      <c r="AR153" s="20" t="s">
        <v>215</v>
      </c>
      <c r="AT153" s="20" t="s">
        <v>125</v>
      </c>
      <c r="AU153" s="20" t="s">
        <v>130</v>
      </c>
      <c r="AY153" s="20" t="s">
        <v>124</v>
      </c>
      <c r="BE153" s="138">
        <f>IF(U153="základná",N153,0)</f>
        <v>0</v>
      </c>
      <c r="BF153" s="138">
        <f>IF(U153="znížená",N153,0)</f>
        <v>0</v>
      </c>
      <c r="BG153" s="138">
        <f>IF(U153="zákl. prenesená",N153,0)</f>
        <v>0</v>
      </c>
      <c r="BH153" s="138">
        <f>IF(U153="zníž. prenesená",N153,0)</f>
        <v>0</v>
      </c>
      <c r="BI153" s="138">
        <f>IF(U153="nulová",N153,0)</f>
        <v>0</v>
      </c>
      <c r="BJ153" s="20" t="s">
        <v>130</v>
      </c>
      <c r="BK153" s="138">
        <f>ROUND(L153*K153,2)</f>
        <v>0</v>
      </c>
      <c r="BL153" s="20" t="s">
        <v>215</v>
      </c>
      <c r="BM153" s="20" t="s">
        <v>333</v>
      </c>
    </row>
    <row r="154" spans="2:65" s="11" customFormat="1" ht="16.5" customHeight="1" x14ac:dyDescent="0.3">
      <c r="B154" s="145"/>
      <c r="E154" s="146" t="s">
        <v>5</v>
      </c>
      <c r="F154" s="249" t="s">
        <v>334</v>
      </c>
      <c r="G154" s="250"/>
      <c r="H154" s="250"/>
      <c r="I154" s="250"/>
      <c r="K154" s="146" t="s">
        <v>5</v>
      </c>
      <c r="R154" s="147"/>
      <c r="T154" s="148"/>
      <c r="AA154" s="149"/>
      <c r="AT154" s="146" t="s">
        <v>136</v>
      </c>
      <c r="AU154" s="146" t="s">
        <v>130</v>
      </c>
      <c r="AV154" s="11" t="s">
        <v>79</v>
      </c>
      <c r="AW154" s="11" t="s">
        <v>31</v>
      </c>
      <c r="AX154" s="11" t="s">
        <v>73</v>
      </c>
      <c r="AY154" s="146" t="s">
        <v>124</v>
      </c>
    </row>
    <row r="155" spans="2:65" s="10" customFormat="1" ht="16.5" customHeight="1" x14ac:dyDescent="0.3">
      <c r="B155" s="139"/>
      <c r="E155" s="140" t="s">
        <v>5</v>
      </c>
      <c r="F155" s="263" t="s">
        <v>335</v>
      </c>
      <c r="G155" s="264"/>
      <c r="H155" s="264"/>
      <c r="I155" s="264"/>
      <c r="K155" s="141">
        <v>115.36</v>
      </c>
      <c r="R155" s="142"/>
      <c r="T155" s="143"/>
      <c r="AA155" s="144"/>
      <c r="AT155" s="140" t="s">
        <v>136</v>
      </c>
      <c r="AU155" s="140" t="s">
        <v>130</v>
      </c>
      <c r="AV155" s="10" t="s">
        <v>130</v>
      </c>
      <c r="AW155" s="10" t="s">
        <v>31</v>
      </c>
      <c r="AX155" s="10" t="s">
        <v>73</v>
      </c>
      <c r="AY155" s="140" t="s">
        <v>124</v>
      </c>
    </row>
    <row r="156" spans="2:65" s="11" customFormat="1" ht="16.5" customHeight="1" x14ac:dyDescent="0.3">
      <c r="B156" s="145"/>
      <c r="E156" s="146" t="s">
        <v>5</v>
      </c>
      <c r="F156" s="273" t="s">
        <v>336</v>
      </c>
      <c r="G156" s="274"/>
      <c r="H156" s="274"/>
      <c r="I156" s="274"/>
      <c r="K156" s="146" t="s">
        <v>5</v>
      </c>
      <c r="R156" s="147"/>
      <c r="T156" s="148"/>
      <c r="AA156" s="149"/>
      <c r="AT156" s="146" t="s">
        <v>136</v>
      </c>
      <c r="AU156" s="146" t="s">
        <v>130</v>
      </c>
      <c r="AV156" s="11" t="s">
        <v>79</v>
      </c>
      <c r="AW156" s="11" t="s">
        <v>31</v>
      </c>
      <c r="AX156" s="11" t="s">
        <v>73</v>
      </c>
      <c r="AY156" s="146" t="s">
        <v>124</v>
      </c>
    </row>
    <row r="157" spans="2:65" s="10" customFormat="1" ht="16.5" customHeight="1" x14ac:dyDescent="0.3">
      <c r="B157" s="139"/>
      <c r="E157" s="140" t="s">
        <v>5</v>
      </c>
      <c r="F157" s="263" t="s">
        <v>337</v>
      </c>
      <c r="G157" s="264"/>
      <c r="H157" s="264"/>
      <c r="I157" s="264"/>
      <c r="K157" s="141">
        <v>26.14</v>
      </c>
      <c r="R157" s="142"/>
      <c r="T157" s="143"/>
      <c r="AA157" s="144"/>
      <c r="AT157" s="140" t="s">
        <v>136</v>
      </c>
      <c r="AU157" s="140" t="s">
        <v>130</v>
      </c>
      <c r="AV157" s="10" t="s">
        <v>130</v>
      </c>
      <c r="AW157" s="10" t="s">
        <v>31</v>
      </c>
      <c r="AX157" s="10" t="s">
        <v>73</v>
      </c>
      <c r="AY157" s="140" t="s">
        <v>124</v>
      </c>
    </row>
    <row r="158" spans="2:65" s="11" customFormat="1" ht="16.5" customHeight="1" x14ac:dyDescent="0.3">
      <c r="B158" s="145"/>
      <c r="E158" s="146" t="s">
        <v>5</v>
      </c>
      <c r="F158" s="273" t="s">
        <v>338</v>
      </c>
      <c r="G158" s="274"/>
      <c r="H158" s="274"/>
      <c r="I158" s="274"/>
      <c r="K158" s="146" t="s">
        <v>5</v>
      </c>
      <c r="R158" s="147"/>
      <c r="T158" s="148"/>
      <c r="AA158" s="149"/>
      <c r="AT158" s="146" t="s">
        <v>136</v>
      </c>
      <c r="AU158" s="146" t="s">
        <v>130</v>
      </c>
      <c r="AV158" s="11" t="s">
        <v>79</v>
      </c>
      <c r="AW158" s="11" t="s">
        <v>31</v>
      </c>
      <c r="AX158" s="11" t="s">
        <v>73</v>
      </c>
      <c r="AY158" s="146" t="s">
        <v>124</v>
      </c>
    </row>
    <row r="159" spans="2:65" s="10" customFormat="1" ht="16.5" customHeight="1" x14ac:dyDescent="0.3">
      <c r="B159" s="139"/>
      <c r="E159" s="140" t="s">
        <v>5</v>
      </c>
      <c r="F159" s="263" t="s">
        <v>339</v>
      </c>
      <c r="G159" s="264"/>
      <c r="H159" s="264"/>
      <c r="I159" s="264"/>
      <c r="K159" s="141">
        <v>35.61</v>
      </c>
      <c r="R159" s="142"/>
      <c r="T159" s="143"/>
      <c r="AA159" s="144"/>
      <c r="AT159" s="140" t="s">
        <v>136</v>
      </c>
      <c r="AU159" s="140" t="s">
        <v>130</v>
      </c>
      <c r="AV159" s="10" t="s">
        <v>130</v>
      </c>
      <c r="AW159" s="10" t="s">
        <v>31</v>
      </c>
      <c r="AX159" s="10" t="s">
        <v>73</v>
      </c>
      <c r="AY159" s="140" t="s">
        <v>124</v>
      </c>
    </row>
    <row r="160" spans="2:65" s="12" customFormat="1" ht="16.5" customHeight="1" x14ac:dyDescent="0.3">
      <c r="B160" s="150"/>
      <c r="E160" s="151" t="s">
        <v>5</v>
      </c>
      <c r="F160" s="267" t="s">
        <v>162</v>
      </c>
      <c r="G160" s="268"/>
      <c r="H160" s="268"/>
      <c r="I160" s="268"/>
      <c r="K160" s="152">
        <v>177.11</v>
      </c>
      <c r="R160" s="153"/>
      <c r="T160" s="154"/>
      <c r="AA160" s="155"/>
      <c r="AT160" s="151" t="s">
        <v>136</v>
      </c>
      <c r="AU160" s="151" t="s">
        <v>130</v>
      </c>
      <c r="AV160" s="12" t="s">
        <v>129</v>
      </c>
      <c r="AW160" s="12" t="s">
        <v>31</v>
      </c>
      <c r="AX160" s="12" t="s">
        <v>79</v>
      </c>
      <c r="AY160" s="151" t="s">
        <v>124</v>
      </c>
    </row>
    <row r="161" spans="2:65" s="1" customFormat="1" ht="81" customHeight="1" x14ac:dyDescent="0.3">
      <c r="B161" s="128"/>
      <c r="C161" s="192" t="s">
        <v>440</v>
      </c>
      <c r="D161" s="159" t="s">
        <v>217</v>
      </c>
      <c r="E161" s="160" t="s">
        <v>340</v>
      </c>
      <c r="F161" s="271" t="s">
        <v>444</v>
      </c>
      <c r="G161" s="271"/>
      <c r="H161" s="271"/>
      <c r="I161" s="271"/>
      <c r="J161" s="161" t="s">
        <v>224</v>
      </c>
      <c r="K161" s="162">
        <v>4</v>
      </c>
      <c r="L161" s="272"/>
      <c r="M161" s="272"/>
      <c r="N161" s="272">
        <f t="shared" ref="N161:N166" si="0">ROUND(L161*K161,2)</f>
        <v>0</v>
      </c>
      <c r="O161" s="260"/>
      <c r="P161" s="260"/>
      <c r="Q161" s="260"/>
      <c r="R161" s="134"/>
      <c r="T161" s="135" t="s">
        <v>5</v>
      </c>
      <c r="U161" s="39" t="s">
        <v>40</v>
      </c>
      <c r="V161" s="136">
        <v>0</v>
      </c>
      <c r="W161" s="136">
        <f t="shared" ref="W161:W166" si="1">V161*K161</f>
        <v>0</v>
      </c>
      <c r="X161" s="136">
        <v>7.1999999999999995E-2</v>
      </c>
      <c r="Y161" s="136">
        <f t="shared" ref="Y161:Y166" si="2">X161*K161</f>
        <v>0.28799999999999998</v>
      </c>
      <c r="Z161" s="136">
        <v>0</v>
      </c>
      <c r="AA161" s="137">
        <f t="shared" ref="AA161:AA166" si="3">Z161*K161</f>
        <v>0</v>
      </c>
      <c r="AR161" s="20" t="s">
        <v>220</v>
      </c>
      <c r="AT161" s="20" t="s">
        <v>217</v>
      </c>
      <c r="AU161" s="20" t="s">
        <v>130</v>
      </c>
      <c r="AY161" s="20" t="s">
        <v>124</v>
      </c>
      <c r="BE161" s="138">
        <f t="shared" ref="BE161:BE166" si="4">IF(U161="základná",N161,0)</f>
        <v>0</v>
      </c>
      <c r="BF161" s="138">
        <f t="shared" ref="BF161:BF166" si="5">IF(U161="znížená",N161,0)</f>
        <v>0</v>
      </c>
      <c r="BG161" s="138">
        <f t="shared" ref="BG161:BG166" si="6">IF(U161="zákl. prenesená",N161,0)</f>
        <v>0</v>
      </c>
      <c r="BH161" s="138">
        <f t="shared" ref="BH161:BH166" si="7">IF(U161="zníž. prenesená",N161,0)</f>
        <v>0</v>
      </c>
      <c r="BI161" s="138">
        <f t="shared" ref="BI161:BI166" si="8">IF(U161="nulová",N161,0)</f>
        <v>0</v>
      </c>
      <c r="BJ161" s="20" t="s">
        <v>130</v>
      </c>
      <c r="BK161" s="138">
        <f t="shared" ref="BK161:BK166" si="9">ROUND(L161*K161,2)</f>
        <v>0</v>
      </c>
      <c r="BL161" s="20" t="s">
        <v>215</v>
      </c>
      <c r="BM161" s="20" t="s">
        <v>341</v>
      </c>
    </row>
    <row r="162" spans="2:65" s="190" customFormat="1" ht="94.5" customHeight="1" x14ac:dyDescent="0.3">
      <c r="B162" s="128"/>
      <c r="C162" s="192" t="s">
        <v>441</v>
      </c>
      <c r="D162" s="159" t="s">
        <v>217</v>
      </c>
      <c r="E162" s="160" t="s">
        <v>340</v>
      </c>
      <c r="F162" s="271" t="s">
        <v>445</v>
      </c>
      <c r="G162" s="271"/>
      <c r="H162" s="271"/>
      <c r="I162" s="271"/>
      <c r="J162" s="161" t="s">
        <v>224</v>
      </c>
      <c r="K162" s="191">
        <v>4</v>
      </c>
      <c r="L162" s="275"/>
      <c r="M162" s="276"/>
      <c r="N162" s="275">
        <f t="shared" si="0"/>
        <v>0</v>
      </c>
      <c r="O162" s="277"/>
      <c r="P162" s="277"/>
      <c r="Q162" s="276"/>
      <c r="R162" s="134"/>
      <c r="T162" s="135" t="s">
        <v>5</v>
      </c>
      <c r="U162" s="39" t="s">
        <v>40</v>
      </c>
      <c r="V162" s="136">
        <v>0</v>
      </c>
      <c r="W162" s="136">
        <f t="shared" si="1"/>
        <v>0</v>
      </c>
      <c r="X162" s="136">
        <v>7.1999999999999995E-2</v>
      </c>
      <c r="Y162" s="136">
        <f t="shared" si="2"/>
        <v>0.28799999999999998</v>
      </c>
      <c r="Z162" s="136">
        <v>0</v>
      </c>
      <c r="AA162" s="137">
        <f t="shared" si="3"/>
        <v>0</v>
      </c>
      <c r="AR162" s="20" t="s">
        <v>220</v>
      </c>
      <c r="AT162" s="20" t="s">
        <v>217</v>
      </c>
      <c r="AU162" s="20" t="s">
        <v>130</v>
      </c>
      <c r="AY162" s="20" t="s">
        <v>124</v>
      </c>
      <c r="BE162" s="138">
        <f t="shared" si="4"/>
        <v>0</v>
      </c>
      <c r="BF162" s="138">
        <f t="shared" si="5"/>
        <v>0</v>
      </c>
      <c r="BG162" s="138">
        <f t="shared" si="6"/>
        <v>0</v>
      </c>
      <c r="BH162" s="138">
        <f t="shared" si="7"/>
        <v>0</v>
      </c>
      <c r="BI162" s="138">
        <f t="shared" si="8"/>
        <v>0</v>
      </c>
      <c r="BJ162" s="20" t="s">
        <v>130</v>
      </c>
      <c r="BK162" s="138">
        <f t="shared" si="9"/>
        <v>0</v>
      </c>
      <c r="BL162" s="20" t="s">
        <v>215</v>
      </c>
      <c r="BM162" s="20" t="s">
        <v>341</v>
      </c>
    </row>
    <row r="163" spans="2:65" s="190" customFormat="1" ht="78.75" customHeight="1" x14ac:dyDescent="0.3">
      <c r="B163" s="128"/>
      <c r="C163" s="159" t="s">
        <v>442</v>
      </c>
      <c r="D163" s="159" t="s">
        <v>217</v>
      </c>
      <c r="E163" s="160" t="s">
        <v>342</v>
      </c>
      <c r="F163" s="271" t="s">
        <v>446</v>
      </c>
      <c r="G163" s="271"/>
      <c r="H163" s="271"/>
      <c r="I163" s="271"/>
      <c r="J163" s="161" t="s">
        <v>224</v>
      </c>
      <c r="K163" s="191">
        <v>1</v>
      </c>
      <c r="L163" s="272"/>
      <c r="M163" s="272"/>
      <c r="N163" s="272">
        <f t="shared" si="0"/>
        <v>0</v>
      </c>
      <c r="O163" s="260"/>
      <c r="P163" s="260"/>
      <c r="Q163" s="260"/>
      <c r="R163" s="134"/>
      <c r="T163" s="135" t="s">
        <v>5</v>
      </c>
      <c r="U163" s="39" t="s">
        <v>40</v>
      </c>
      <c r="V163" s="136">
        <v>0</v>
      </c>
      <c r="W163" s="136">
        <f t="shared" si="1"/>
        <v>0</v>
      </c>
      <c r="X163" s="136">
        <v>7.1999999999999995E-2</v>
      </c>
      <c r="Y163" s="136">
        <f t="shared" si="2"/>
        <v>7.1999999999999995E-2</v>
      </c>
      <c r="Z163" s="136">
        <v>0</v>
      </c>
      <c r="AA163" s="137">
        <f t="shared" si="3"/>
        <v>0</v>
      </c>
      <c r="AR163" s="20" t="s">
        <v>220</v>
      </c>
      <c r="AT163" s="20" t="s">
        <v>217</v>
      </c>
      <c r="AU163" s="20" t="s">
        <v>130</v>
      </c>
      <c r="AY163" s="20" t="s">
        <v>124</v>
      </c>
      <c r="BE163" s="138">
        <f t="shared" si="4"/>
        <v>0</v>
      </c>
      <c r="BF163" s="138">
        <f t="shared" si="5"/>
        <v>0</v>
      </c>
      <c r="BG163" s="138">
        <f t="shared" si="6"/>
        <v>0</v>
      </c>
      <c r="BH163" s="138">
        <f t="shared" si="7"/>
        <v>0</v>
      </c>
      <c r="BI163" s="138">
        <f t="shared" si="8"/>
        <v>0</v>
      </c>
      <c r="BJ163" s="20" t="s">
        <v>130</v>
      </c>
      <c r="BK163" s="138">
        <f t="shared" si="9"/>
        <v>0</v>
      </c>
      <c r="BL163" s="20" t="s">
        <v>215</v>
      </c>
      <c r="BM163" s="20" t="s">
        <v>343</v>
      </c>
    </row>
    <row r="164" spans="2:65" s="1" customFormat="1" ht="88.5" customHeight="1" x14ac:dyDescent="0.3">
      <c r="B164" s="128"/>
      <c r="C164" s="159" t="s">
        <v>443</v>
      </c>
      <c r="D164" s="159" t="s">
        <v>217</v>
      </c>
      <c r="E164" s="160" t="s">
        <v>342</v>
      </c>
      <c r="F164" s="271" t="s">
        <v>447</v>
      </c>
      <c r="G164" s="271"/>
      <c r="H164" s="271"/>
      <c r="I164" s="271"/>
      <c r="J164" s="161" t="s">
        <v>224</v>
      </c>
      <c r="K164" s="162">
        <v>1</v>
      </c>
      <c r="L164" s="272"/>
      <c r="M164" s="272"/>
      <c r="N164" s="272">
        <f t="shared" si="0"/>
        <v>0</v>
      </c>
      <c r="O164" s="260"/>
      <c r="P164" s="260"/>
      <c r="Q164" s="260"/>
      <c r="R164" s="134"/>
      <c r="T164" s="135" t="s">
        <v>5</v>
      </c>
      <c r="U164" s="39" t="s">
        <v>40</v>
      </c>
      <c r="V164" s="136">
        <v>0</v>
      </c>
      <c r="W164" s="136">
        <f t="shared" si="1"/>
        <v>0</v>
      </c>
      <c r="X164" s="136">
        <v>7.1999999999999995E-2</v>
      </c>
      <c r="Y164" s="136">
        <f t="shared" si="2"/>
        <v>7.1999999999999995E-2</v>
      </c>
      <c r="Z164" s="136">
        <v>0</v>
      </c>
      <c r="AA164" s="137">
        <f t="shared" si="3"/>
        <v>0</v>
      </c>
      <c r="AR164" s="20" t="s">
        <v>220</v>
      </c>
      <c r="AT164" s="20" t="s">
        <v>217</v>
      </c>
      <c r="AU164" s="20" t="s">
        <v>130</v>
      </c>
      <c r="AY164" s="20" t="s">
        <v>124</v>
      </c>
      <c r="BE164" s="138">
        <f t="shared" si="4"/>
        <v>0</v>
      </c>
      <c r="BF164" s="138">
        <f t="shared" si="5"/>
        <v>0</v>
      </c>
      <c r="BG164" s="138">
        <f t="shared" si="6"/>
        <v>0</v>
      </c>
      <c r="BH164" s="138">
        <f t="shared" si="7"/>
        <v>0</v>
      </c>
      <c r="BI164" s="138">
        <f t="shared" si="8"/>
        <v>0</v>
      </c>
      <c r="BJ164" s="20" t="s">
        <v>130</v>
      </c>
      <c r="BK164" s="138">
        <f t="shared" si="9"/>
        <v>0</v>
      </c>
      <c r="BL164" s="20" t="s">
        <v>215</v>
      </c>
      <c r="BM164" s="20" t="s">
        <v>343</v>
      </c>
    </row>
    <row r="165" spans="2:65" s="1" customFormat="1" ht="102.75" customHeight="1" x14ac:dyDescent="0.3">
      <c r="B165" s="128"/>
      <c r="C165" s="159" t="s">
        <v>10</v>
      </c>
      <c r="D165" s="159" t="s">
        <v>217</v>
      </c>
      <c r="E165" s="160" t="s">
        <v>344</v>
      </c>
      <c r="F165" s="271" t="s">
        <v>448</v>
      </c>
      <c r="G165" s="271"/>
      <c r="H165" s="271"/>
      <c r="I165" s="271"/>
      <c r="J165" s="161" t="s">
        <v>224</v>
      </c>
      <c r="K165" s="162">
        <v>3</v>
      </c>
      <c r="L165" s="272"/>
      <c r="M165" s="272"/>
      <c r="N165" s="272">
        <f t="shared" si="0"/>
        <v>0</v>
      </c>
      <c r="O165" s="260"/>
      <c r="P165" s="260"/>
      <c r="Q165" s="260"/>
      <c r="R165" s="134"/>
      <c r="T165" s="135" t="s">
        <v>5</v>
      </c>
      <c r="U165" s="39" t="s">
        <v>40</v>
      </c>
      <c r="V165" s="136">
        <v>0</v>
      </c>
      <c r="W165" s="136">
        <f t="shared" si="1"/>
        <v>0</v>
      </c>
      <c r="X165" s="136">
        <v>7.1999999999999995E-2</v>
      </c>
      <c r="Y165" s="136">
        <f t="shared" si="2"/>
        <v>0.21599999999999997</v>
      </c>
      <c r="Z165" s="136">
        <v>0</v>
      </c>
      <c r="AA165" s="137">
        <f t="shared" si="3"/>
        <v>0</v>
      </c>
      <c r="AR165" s="20" t="s">
        <v>220</v>
      </c>
      <c r="AT165" s="20" t="s">
        <v>217</v>
      </c>
      <c r="AU165" s="20" t="s">
        <v>130</v>
      </c>
      <c r="AY165" s="20" t="s">
        <v>124</v>
      </c>
      <c r="BE165" s="138">
        <f t="shared" si="4"/>
        <v>0</v>
      </c>
      <c r="BF165" s="138">
        <f t="shared" si="5"/>
        <v>0</v>
      </c>
      <c r="BG165" s="138">
        <f t="shared" si="6"/>
        <v>0</v>
      </c>
      <c r="BH165" s="138">
        <f t="shared" si="7"/>
        <v>0</v>
      </c>
      <c r="BI165" s="138">
        <f t="shared" si="8"/>
        <v>0</v>
      </c>
      <c r="BJ165" s="20" t="s">
        <v>130</v>
      </c>
      <c r="BK165" s="138">
        <f t="shared" si="9"/>
        <v>0</v>
      </c>
      <c r="BL165" s="20" t="s">
        <v>215</v>
      </c>
      <c r="BM165" s="20" t="s">
        <v>345</v>
      </c>
    </row>
    <row r="166" spans="2:65" s="1" customFormat="1" ht="25.5" customHeight="1" x14ac:dyDescent="0.3">
      <c r="B166" s="128"/>
      <c r="C166" s="129" t="s">
        <v>280</v>
      </c>
      <c r="D166" s="129" t="s">
        <v>125</v>
      </c>
      <c r="E166" s="130" t="s">
        <v>346</v>
      </c>
      <c r="F166" s="259" t="s">
        <v>347</v>
      </c>
      <c r="G166" s="259"/>
      <c r="H166" s="259"/>
      <c r="I166" s="259"/>
      <c r="J166" s="131" t="s">
        <v>267</v>
      </c>
      <c r="K166" s="132">
        <v>5.54</v>
      </c>
      <c r="L166" s="260"/>
      <c r="M166" s="260"/>
      <c r="N166" s="260">
        <f t="shared" si="0"/>
        <v>0</v>
      </c>
      <c r="O166" s="260"/>
      <c r="P166" s="260"/>
      <c r="Q166" s="260"/>
      <c r="R166" s="134"/>
      <c r="T166" s="135" t="s">
        <v>5</v>
      </c>
      <c r="U166" s="39" t="s">
        <v>40</v>
      </c>
      <c r="V166" s="136">
        <v>0.60041999999999995</v>
      </c>
      <c r="W166" s="136">
        <f t="shared" si="1"/>
        <v>3.3263267999999999</v>
      </c>
      <c r="X166" s="136">
        <v>2.1000000000000001E-4</v>
      </c>
      <c r="Y166" s="136">
        <f t="shared" si="2"/>
        <v>1.1634E-3</v>
      </c>
      <c r="Z166" s="136">
        <v>0</v>
      </c>
      <c r="AA166" s="137">
        <f t="shared" si="3"/>
        <v>0</v>
      </c>
      <c r="AR166" s="20" t="s">
        <v>215</v>
      </c>
      <c r="AT166" s="20" t="s">
        <v>125</v>
      </c>
      <c r="AU166" s="20" t="s">
        <v>130</v>
      </c>
      <c r="AY166" s="20" t="s">
        <v>124</v>
      </c>
      <c r="BE166" s="138">
        <f t="shared" si="4"/>
        <v>0</v>
      </c>
      <c r="BF166" s="138">
        <f t="shared" si="5"/>
        <v>0</v>
      </c>
      <c r="BG166" s="138">
        <f t="shared" si="6"/>
        <v>0</v>
      </c>
      <c r="BH166" s="138">
        <f t="shared" si="7"/>
        <v>0</v>
      </c>
      <c r="BI166" s="138">
        <f t="shared" si="8"/>
        <v>0</v>
      </c>
      <c r="BJ166" s="20" t="s">
        <v>130</v>
      </c>
      <c r="BK166" s="138">
        <f t="shared" si="9"/>
        <v>0</v>
      </c>
      <c r="BL166" s="20" t="s">
        <v>215</v>
      </c>
      <c r="BM166" s="20" t="s">
        <v>348</v>
      </c>
    </row>
    <row r="167" spans="2:65" s="11" customFormat="1" ht="16.5" customHeight="1" x14ac:dyDescent="0.3">
      <c r="B167" s="145"/>
      <c r="E167" s="146" t="s">
        <v>5</v>
      </c>
      <c r="F167" s="249" t="s">
        <v>349</v>
      </c>
      <c r="G167" s="250"/>
      <c r="H167" s="250"/>
      <c r="I167" s="250"/>
      <c r="K167" s="146" t="s">
        <v>5</v>
      </c>
      <c r="R167" s="147"/>
      <c r="T167" s="148"/>
      <c r="AA167" s="149"/>
      <c r="AT167" s="146" t="s">
        <v>136</v>
      </c>
      <c r="AU167" s="146" t="s">
        <v>130</v>
      </c>
      <c r="AV167" s="11" t="s">
        <v>79</v>
      </c>
      <c r="AW167" s="11" t="s">
        <v>31</v>
      </c>
      <c r="AX167" s="11" t="s">
        <v>73</v>
      </c>
      <c r="AY167" s="146" t="s">
        <v>124</v>
      </c>
    </row>
    <row r="168" spans="2:65" s="10" customFormat="1" ht="16.5" customHeight="1" x14ac:dyDescent="0.3">
      <c r="B168" s="139"/>
      <c r="E168" s="140" t="s">
        <v>5</v>
      </c>
      <c r="F168" s="263" t="s">
        <v>311</v>
      </c>
      <c r="G168" s="264"/>
      <c r="H168" s="264"/>
      <c r="I168" s="264"/>
      <c r="K168" s="141">
        <v>5.54</v>
      </c>
      <c r="R168" s="142"/>
      <c r="T168" s="143"/>
      <c r="AA168" s="144"/>
      <c r="AT168" s="140" t="s">
        <v>136</v>
      </c>
      <c r="AU168" s="140" t="s">
        <v>130</v>
      </c>
      <c r="AV168" s="10" t="s">
        <v>130</v>
      </c>
      <c r="AW168" s="10" t="s">
        <v>31</v>
      </c>
      <c r="AX168" s="10" t="s">
        <v>79</v>
      </c>
      <c r="AY168" s="140" t="s">
        <v>124</v>
      </c>
    </row>
    <row r="169" spans="2:65" s="1" customFormat="1" ht="25.5" customHeight="1" x14ac:dyDescent="0.3">
      <c r="B169" s="128"/>
      <c r="C169" s="159" t="s">
        <v>350</v>
      </c>
      <c r="D169" s="159" t="s">
        <v>217</v>
      </c>
      <c r="E169" s="160" t="s">
        <v>351</v>
      </c>
      <c r="F169" s="271" t="s">
        <v>352</v>
      </c>
      <c r="G169" s="271"/>
      <c r="H169" s="271"/>
      <c r="I169" s="271"/>
      <c r="J169" s="161" t="s">
        <v>224</v>
      </c>
      <c r="K169" s="162">
        <v>1</v>
      </c>
      <c r="L169" s="272"/>
      <c r="M169" s="272"/>
      <c r="N169" s="272">
        <f>ROUND(L169*K169,2)</f>
        <v>0</v>
      </c>
      <c r="O169" s="260"/>
      <c r="P169" s="260"/>
      <c r="Q169" s="260"/>
      <c r="R169" s="134"/>
      <c r="T169" s="135" t="s">
        <v>5</v>
      </c>
      <c r="U169" s="39" t="s">
        <v>40</v>
      </c>
      <c r="V169" s="136">
        <v>0</v>
      </c>
      <c r="W169" s="136">
        <f>V169*K169</f>
        <v>0</v>
      </c>
      <c r="X169" s="136">
        <v>0.33</v>
      </c>
      <c r="Y169" s="136">
        <f>X169*K169</f>
        <v>0.33</v>
      </c>
      <c r="Z169" s="136">
        <v>0</v>
      </c>
      <c r="AA169" s="137">
        <f>Z169*K169</f>
        <v>0</v>
      </c>
      <c r="AR169" s="20" t="s">
        <v>220</v>
      </c>
      <c r="AT169" s="20" t="s">
        <v>217</v>
      </c>
      <c r="AU169" s="20" t="s">
        <v>130</v>
      </c>
      <c r="AY169" s="20" t="s">
        <v>124</v>
      </c>
      <c r="BE169" s="138">
        <f>IF(U169="základná",N169,0)</f>
        <v>0</v>
      </c>
      <c r="BF169" s="138">
        <f>IF(U169="znížená",N169,0)</f>
        <v>0</v>
      </c>
      <c r="BG169" s="138">
        <f>IF(U169="zákl. prenesená",N169,0)</f>
        <v>0</v>
      </c>
      <c r="BH169" s="138">
        <f>IF(U169="zníž. prenesená",N169,0)</f>
        <v>0</v>
      </c>
      <c r="BI169" s="138">
        <f>IF(U169="nulová",N169,0)</f>
        <v>0</v>
      </c>
      <c r="BJ169" s="20" t="s">
        <v>130</v>
      </c>
      <c r="BK169" s="138">
        <f>ROUND(L169*K169,2)</f>
        <v>0</v>
      </c>
      <c r="BL169" s="20" t="s">
        <v>215</v>
      </c>
      <c r="BM169" s="20" t="s">
        <v>353</v>
      </c>
    </row>
    <row r="170" spans="2:65" s="1" customFormat="1" ht="25.5" customHeight="1" x14ac:dyDescent="0.3">
      <c r="B170" s="128"/>
      <c r="C170" s="129" t="s">
        <v>354</v>
      </c>
      <c r="D170" s="129" t="s">
        <v>125</v>
      </c>
      <c r="E170" s="130" t="s">
        <v>355</v>
      </c>
      <c r="F170" s="259" t="s">
        <v>356</v>
      </c>
      <c r="G170" s="259"/>
      <c r="H170" s="259"/>
      <c r="I170" s="259"/>
      <c r="J170" s="131" t="s">
        <v>238</v>
      </c>
      <c r="K170" s="132">
        <v>171.87299999999999</v>
      </c>
      <c r="L170" s="260"/>
      <c r="M170" s="260"/>
      <c r="N170" s="260">
        <f>ROUND(L170*K170,2)</f>
        <v>0</v>
      </c>
      <c r="O170" s="260"/>
      <c r="P170" s="260"/>
      <c r="Q170" s="260"/>
      <c r="R170" s="134"/>
      <c r="T170" s="135" t="s">
        <v>5</v>
      </c>
      <c r="U170" s="39" t="s">
        <v>40</v>
      </c>
      <c r="V170" s="136">
        <v>0</v>
      </c>
      <c r="W170" s="136">
        <f>V170*K170</f>
        <v>0</v>
      </c>
      <c r="X170" s="136">
        <v>0</v>
      </c>
      <c r="Y170" s="136">
        <f>X170*K170</f>
        <v>0</v>
      </c>
      <c r="Z170" s="136">
        <v>0</v>
      </c>
      <c r="AA170" s="137">
        <f>Z170*K170</f>
        <v>0</v>
      </c>
      <c r="AR170" s="20" t="s">
        <v>215</v>
      </c>
      <c r="AT170" s="20" t="s">
        <v>125</v>
      </c>
      <c r="AU170" s="20" t="s">
        <v>130</v>
      </c>
      <c r="AY170" s="20" t="s">
        <v>124</v>
      </c>
      <c r="BE170" s="138">
        <f>IF(U170="základná",N170,0)</f>
        <v>0</v>
      </c>
      <c r="BF170" s="138">
        <f>IF(U170="znížená",N170,0)</f>
        <v>0</v>
      </c>
      <c r="BG170" s="138">
        <f>IF(U170="zákl. prenesená",N170,0)</f>
        <v>0</v>
      </c>
      <c r="BH170" s="138">
        <f>IF(U170="zníž. prenesená",N170,0)</f>
        <v>0</v>
      </c>
      <c r="BI170" s="138">
        <f>IF(U170="nulová",N170,0)</f>
        <v>0</v>
      </c>
      <c r="BJ170" s="20" t="s">
        <v>130</v>
      </c>
      <c r="BK170" s="138">
        <f>ROUND(L170*K170,2)</f>
        <v>0</v>
      </c>
      <c r="BL170" s="20" t="s">
        <v>215</v>
      </c>
      <c r="BM170" s="20" t="s">
        <v>357</v>
      </c>
    </row>
    <row r="171" spans="2:65" s="9" customFormat="1" ht="29.85" customHeight="1" x14ac:dyDescent="0.3">
      <c r="B171" s="118"/>
      <c r="D171" s="127" t="s">
        <v>286</v>
      </c>
      <c r="E171" s="127"/>
      <c r="F171" s="127"/>
      <c r="G171" s="127"/>
      <c r="H171" s="127"/>
      <c r="I171" s="127"/>
      <c r="J171" s="127"/>
      <c r="K171" s="127"/>
      <c r="L171" s="127"/>
      <c r="M171" s="127"/>
      <c r="N171" s="265">
        <f>BK171</f>
        <v>0</v>
      </c>
      <c r="O171" s="266"/>
      <c r="P171" s="266"/>
      <c r="Q171" s="266"/>
      <c r="R171" s="120"/>
      <c r="T171" s="121"/>
      <c r="W171" s="122">
        <f>SUM(W172:W177)</f>
        <v>64.667420000000007</v>
      </c>
      <c r="Y171" s="122">
        <f>SUM(Y172:Y177)</f>
        <v>0.10010000000000001</v>
      </c>
      <c r="AA171" s="123">
        <f>SUM(AA172:AA177)</f>
        <v>3.1366399999999999</v>
      </c>
      <c r="AR171" s="124" t="s">
        <v>130</v>
      </c>
      <c r="AT171" s="125" t="s">
        <v>72</v>
      </c>
      <c r="AU171" s="125" t="s">
        <v>79</v>
      </c>
      <c r="AY171" s="124" t="s">
        <v>124</v>
      </c>
      <c r="BK171" s="126">
        <f>SUM(BK172:BK177)</f>
        <v>0</v>
      </c>
    </row>
    <row r="172" spans="2:65" s="1" customFormat="1" ht="95.25" customHeight="1" x14ac:dyDescent="0.3">
      <c r="B172" s="128"/>
      <c r="C172" s="129" t="s">
        <v>358</v>
      </c>
      <c r="D172" s="129" t="s">
        <v>125</v>
      </c>
      <c r="E172" s="130" t="s">
        <v>359</v>
      </c>
      <c r="F172" s="259" t="s">
        <v>449</v>
      </c>
      <c r="G172" s="259"/>
      <c r="H172" s="259"/>
      <c r="I172" s="259"/>
      <c r="J172" s="131" t="s">
        <v>224</v>
      </c>
      <c r="K172" s="132">
        <v>2</v>
      </c>
      <c r="L172" s="260"/>
      <c r="M172" s="260"/>
      <c r="N172" s="260">
        <f>ROUND(L172*K172,2)</f>
        <v>0</v>
      </c>
      <c r="O172" s="260"/>
      <c r="P172" s="260"/>
      <c r="Q172" s="260"/>
      <c r="R172" s="134"/>
      <c r="T172" s="135" t="s">
        <v>5</v>
      </c>
      <c r="U172" s="39" t="s">
        <v>40</v>
      </c>
      <c r="V172" s="136">
        <v>11.308730000000001</v>
      </c>
      <c r="W172" s="136">
        <f>V172*K172</f>
        <v>22.617460000000001</v>
      </c>
      <c r="X172" s="136">
        <v>5.0000000000000002E-5</v>
      </c>
      <c r="Y172" s="136">
        <f>X172*K172</f>
        <v>1E-4</v>
      </c>
      <c r="Z172" s="136">
        <v>0</v>
      </c>
      <c r="AA172" s="137">
        <f>Z172*K172</f>
        <v>0</v>
      </c>
      <c r="AR172" s="20" t="s">
        <v>215</v>
      </c>
      <c r="AT172" s="20" t="s">
        <v>125</v>
      </c>
      <c r="AU172" s="20" t="s">
        <v>130</v>
      </c>
      <c r="AY172" s="20" t="s">
        <v>124</v>
      </c>
      <c r="BE172" s="138">
        <f>IF(U172="základná",N172,0)</f>
        <v>0</v>
      </c>
      <c r="BF172" s="138">
        <f>IF(U172="znížená",N172,0)</f>
        <v>0</v>
      </c>
      <c r="BG172" s="138">
        <f>IF(U172="zákl. prenesená",N172,0)</f>
        <v>0</v>
      </c>
      <c r="BH172" s="138">
        <f>IF(U172="zníž. prenesená",N172,0)</f>
        <v>0</v>
      </c>
      <c r="BI172" s="138">
        <f>IF(U172="nulová",N172,0)</f>
        <v>0</v>
      </c>
      <c r="BJ172" s="20" t="s">
        <v>130</v>
      </c>
      <c r="BK172" s="138">
        <f>ROUND(L172*K172,2)</f>
        <v>0</v>
      </c>
      <c r="BL172" s="20" t="s">
        <v>215</v>
      </c>
      <c r="BM172" s="20" t="s">
        <v>360</v>
      </c>
    </row>
    <row r="173" spans="2:65" s="1" customFormat="1" ht="51" customHeight="1" x14ac:dyDescent="0.3">
      <c r="B173" s="128"/>
      <c r="C173" s="129" t="s">
        <v>361</v>
      </c>
      <c r="D173" s="129" t="s">
        <v>125</v>
      </c>
      <c r="E173" s="130" t="s">
        <v>362</v>
      </c>
      <c r="F173" s="259" t="s">
        <v>363</v>
      </c>
      <c r="G173" s="259"/>
      <c r="H173" s="259"/>
      <c r="I173" s="259"/>
      <c r="J173" s="131" t="s">
        <v>267</v>
      </c>
      <c r="K173" s="132">
        <v>41.6</v>
      </c>
      <c r="L173" s="260"/>
      <c r="M173" s="260"/>
      <c r="N173" s="260">
        <f>ROUND(L173*K173,2)</f>
        <v>0</v>
      </c>
      <c r="O173" s="260"/>
      <c r="P173" s="260"/>
      <c r="Q173" s="260"/>
      <c r="R173" s="134"/>
      <c r="T173" s="135" t="s">
        <v>5</v>
      </c>
      <c r="U173" s="39" t="s">
        <v>40</v>
      </c>
      <c r="V173" s="136">
        <v>0.72099999999999997</v>
      </c>
      <c r="W173" s="136">
        <f>V173*K173</f>
        <v>29.993600000000001</v>
      </c>
      <c r="X173" s="136">
        <v>0</v>
      </c>
      <c r="Y173" s="136">
        <f>X173*K173</f>
        <v>0</v>
      </c>
      <c r="Z173" s="136">
        <v>7.5399999999999995E-2</v>
      </c>
      <c r="AA173" s="137">
        <f>Z173*K173</f>
        <v>3.1366399999999999</v>
      </c>
      <c r="AR173" s="20" t="s">
        <v>215</v>
      </c>
      <c r="AT173" s="20" t="s">
        <v>125</v>
      </c>
      <c r="AU173" s="20" t="s">
        <v>130</v>
      </c>
      <c r="AY173" s="20" t="s">
        <v>124</v>
      </c>
      <c r="BE173" s="138">
        <f>IF(U173="základná",N173,0)</f>
        <v>0</v>
      </c>
      <c r="BF173" s="138">
        <f>IF(U173="znížená",N173,0)</f>
        <v>0</v>
      </c>
      <c r="BG173" s="138">
        <f>IF(U173="zákl. prenesená",N173,0)</f>
        <v>0</v>
      </c>
      <c r="BH173" s="138">
        <f>IF(U173="zníž. prenesená",N173,0)</f>
        <v>0</v>
      </c>
      <c r="BI173" s="138">
        <f>IF(U173="nulová",N173,0)</f>
        <v>0</v>
      </c>
      <c r="BJ173" s="20" t="s">
        <v>130</v>
      </c>
      <c r="BK173" s="138">
        <f>ROUND(L173*K173,2)</f>
        <v>0</v>
      </c>
      <c r="BL173" s="20" t="s">
        <v>215</v>
      </c>
      <c r="BM173" s="20" t="s">
        <v>364</v>
      </c>
    </row>
    <row r="174" spans="2:65" s="10" customFormat="1" ht="16.5" customHeight="1" x14ac:dyDescent="0.3">
      <c r="B174" s="139"/>
      <c r="E174" s="140" t="s">
        <v>5</v>
      </c>
      <c r="F174" s="261" t="s">
        <v>365</v>
      </c>
      <c r="G174" s="262"/>
      <c r="H174" s="262"/>
      <c r="I174" s="262"/>
      <c r="K174" s="141">
        <v>41.6</v>
      </c>
      <c r="R174" s="142"/>
      <c r="T174" s="143"/>
      <c r="AA174" s="144"/>
      <c r="AT174" s="140" t="s">
        <v>136</v>
      </c>
      <c r="AU174" s="140" t="s">
        <v>130</v>
      </c>
      <c r="AV174" s="10" t="s">
        <v>130</v>
      </c>
      <c r="AW174" s="10" t="s">
        <v>31</v>
      </c>
      <c r="AX174" s="10" t="s">
        <v>79</v>
      </c>
      <c r="AY174" s="140" t="s">
        <v>124</v>
      </c>
    </row>
    <row r="175" spans="2:65" s="1" customFormat="1" ht="38.25" customHeight="1" x14ac:dyDescent="0.3">
      <c r="B175" s="128"/>
      <c r="C175" s="129" t="s">
        <v>366</v>
      </c>
      <c r="D175" s="129" t="s">
        <v>125</v>
      </c>
      <c r="E175" s="130" t="s">
        <v>367</v>
      </c>
      <c r="F175" s="259" t="s">
        <v>368</v>
      </c>
      <c r="G175" s="259"/>
      <c r="H175" s="259"/>
      <c r="I175" s="259"/>
      <c r="J175" s="131" t="s">
        <v>224</v>
      </c>
      <c r="K175" s="132">
        <v>1</v>
      </c>
      <c r="L175" s="260"/>
      <c r="M175" s="260"/>
      <c r="N175" s="260">
        <f>ROUND(L175*K175,2)</f>
        <v>0</v>
      </c>
      <c r="O175" s="260"/>
      <c r="P175" s="260"/>
      <c r="Q175" s="260"/>
      <c r="R175" s="134"/>
      <c r="T175" s="135" t="s">
        <v>5</v>
      </c>
      <c r="U175" s="39" t="s">
        <v>40</v>
      </c>
      <c r="V175" s="136">
        <v>12.05636</v>
      </c>
      <c r="W175" s="136">
        <f>V175*K175</f>
        <v>12.05636</v>
      </c>
      <c r="X175" s="136">
        <v>0</v>
      </c>
      <c r="Y175" s="136">
        <f>X175*K175</f>
        <v>0</v>
      </c>
      <c r="Z175" s="136">
        <v>0</v>
      </c>
      <c r="AA175" s="137">
        <f>Z175*K175</f>
        <v>0</v>
      </c>
      <c r="AR175" s="20" t="s">
        <v>215</v>
      </c>
      <c r="AT175" s="20" t="s">
        <v>125</v>
      </c>
      <c r="AU175" s="20" t="s">
        <v>130</v>
      </c>
      <c r="AY175" s="20" t="s">
        <v>124</v>
      </c>
      <c r="BE175" s="138">
        <f>IF(U175="základná",N175,0)</f>
        <v>0</v>
      </c>
      <c r="BF175" s="138">
        <f>IF(U175="znížená",N175,0)</f>
        <v>0</v>
      </c>
      <c r="BG175" s="138">
        <f>IF(U175="zákl. prenesená",N175,0)</f>
        <v>0</v>
      </c>
      <c r="BH175" s="138">
        <f>IF(U175="zníž. prenesená",N175,0)</f>
        <v>0</v>
      </c>
      <c r="BI175" s="138">
        <f>IF(U175="nulová",N175,0)</f>
        <v>0</v>
      </c>
      <c r="BJ175" s="20" t="s">
        <v>130</v>
      </c>
      <c r="BK175" s="138">
        <f>ROUND(L175*K175,2)</f>
        <v>0</v>
      </c>
      <c r="BL175" s="20" t="s">
        <v>215</v>
      </c>
      <c r="BM175" s="20" t="s">
        <v>369</v>
      </c>
    </row>
    <row r="176" spans="2:65" s="1" customFormat="1" ht="25.5" customHeight="1" x14ac:dyDescent="0.3">
      <c r="B176" s="128"/>
      <c r="C176" s="159" t="s">
        <v>370</v>
      </c>
      <c r="D176" s="159" t="s">
        <v>217</v>
      </c>
      <c r="E176" s="160" t="s">
        <v>371</v>
      </c>
      <c r="F176" s="271" t="s">
        <v>372</v>
      </c>
      <c r="G176" s="271"/>
      <c r="H176" s="271"/>
      <c r="I176" s="271"/>
      <c r="J176" s="161" t="s">
        <v>224</v>
      </c>
      <c r="K176" s="162">
        <v>1</v>
      </c>
      <c r="L176" s="272"/>
      <c r="M176" s="272"/>
      <c r="N176" s="272">
        <f>ROUND(L176*K176,2)</f>
        <v>0</v>
      </c>
      <c r="O176" s="260"/>
      <c r="P176" s="260"/>
      <c r="Q176" s="260"/>
      <c r="R176" s="134"/>
      <c r="T176" s="135" t="s">
        <v>5</v>
      </c>
      <c r="U176" s="39" t="s">
        <v>40</v>
      </c>
      <c r="V176" s="136">
        <v>0</v>
      </c>
      <c r="W176" s="136">
        <f>V176*K176</f>
        <v>0</v>
      </c>
      <c r="X176" s="136">
        <v>0.1</v>
      </c>
      <c r="Y176" s="136">
        <f>X176*K176</f>
        <v>0.1</v>
      </c>
      <c r="Z176" s="136">
        <v>0</v>
      </c>
      <c r="AA176" s="137">
        <f>Z176*K176</f>
        <v>0</v>
      </c>
      <c r="AR176" s="20" t="s">
        <v>220</v>
      </c>
      <c r="AT176" s="20" t="s">
        <v>217</v>
      </c>
      <c r="AU176" s="20" t="s">
        <v>130</v>
      </c>
      <c r="AY176" s="20" t="s">
        <v>124</v>
      </c>
      <c r="BE176" s="138">
        <f>IF(U176="základná",N176,0)</f>
        <v>0</v>
      </c>
      <c r="BF176" s="138">
        <f>IF(U176="znížená",N176,0)</f>
        <v>0</v>
      </c>
      <c r="BG176" s="138">
        <f>IF(U176="zákl. prenesená",N176,0)</f>
        <v>0</v>
      </c>
      <c r="BH176" s="138">
        <f>IF(U176="zníž. prenesená",N176,0)</f>
        <v>0</v>
      </c>
      <c r="BI176" s="138">
        <f>IF(U176="nulová",N176,0)</f>
        <v>0</v>
      </c>
      <c r="BJ176" s="20" t="s">
        <v>130</v>
      </c>
      <c r="BK176" s="138">
        <f>ROUND(L176*K176,2)</f>
        <v>0</v>
      </c>
      <c r="BL176" s="20" t="s">
        <v>215</v>
      </c>
      <c r="BM176" s="20" t="s">
        <v>373</v>
      </c>
    </row>
    <row r="177" spans="2:65" s="1" customFormat="1" ht="38.25" customHeight="1" x14ac:dyDescent="0.3">
      <c r="B177" s="128"/>
      <c r="C177" s="129" t="s">
        <v>374</v>
      </c>
      <c r="D177" s="129" t="s">
        <v>125</v>
      </c>
      <c r="E177" s="130" t="s">
        <v>375</v>
      </c>
      <c r="F177" s="259" t="s">
        <v>376</v>
      </c>
      <c r="G177" s="259"/>
      <c r="H177" s="259"/>
      <c r="I177" s="259"/>
      <c r="J177" s="131" t="s">
        <v>238</v>
      </c>
      <c r="K177" s="132">
        <v>205.63399999999999</v>
      </c>
      <c r="L177" s="260"/>
      <c r="M177" s="260"/>
      <c r="N177" s="260">
        <f>ROUND(L177*K177,2)</f>
        <v>0</v>
      </c>
      <c r="O177" s="260"/>
      <c r="P177" s="260"/>
      <c r="Q177" s="260"/>
      <c r="R177" s="134"/>
      <c r="T177" s="135" t="s">
        <v>5</v>
      </c>
      <c r="U177" s="39" t="s">
        <v>40</v>
      </c>
      <c r="V177" s="136">
        <v>0</v>
      </c>
      <c r="W177" s="136">
        <f>V177*K177</f>
        <v>0</v>
      </c>
      <c r="X177" s="136">
        <v>0</v>
      </c>
      <c r="Y177" s="136">
        <f>X177*K177</f>
        <v>0</v>
      </c>
      <c r="Z177" s="136">
        <v>0</v>
      </c>
      <c r="AA177" s="137">
        <f>Z177*K177</f>
        <v>0</v>
      </c>
      <c r="AR177" s="20" t="s">
        <v>215</v>
      </c>
      <c r="AT177" s="20" t="s">
        <v>125</v>
      </c>
      <c r="AU177" s="20" t="s">
        <v>130</v>
      </c>
      <c r="AY177" s="20" t="s">
        <v>124</v>
      </c>
      <c r="BE177" s="138">
        <f>IF(U177="základná",N177,0)</f>
        <v>0</v>
      </c>
      <c r="BF177" s="138">
        <f>IF(U177="znížená",N177,0)</f>
        <v>0</v>
      </c>
      <c r="BG177" s="138">
        <f>IF(U177="zákl. prenesená",N177,0)</f>
        <v>0</v>
      </c>
      <c r="BH177" s="138">
        <f>IF(U177="zníž. prenesená",N177,0)</f>
        <v>0</v>
      </c>
      <c r="BI177" s="138">
        <f>IF(U177="nulová",N177,0)</f>
        <v>0</v>
      </c>
      <c r="BJ177" s="20" t="s">
        <v>130</v>
      </c>
      <c r="BK177" s="138">
        <f>ROUND(L177*K177,2)</f>
        <v>0</v>
      </c>
      <c r="BL177" s="20" t="s">
        <v>215</v>
      </c>
      <c r="BM177" s="20" t="s">
        <v>377</v>
      </c>
    </row>
    <row r="178" spans="2:65" s="9" customFormat="1" ht="29.85" customHeight="1" x14ac:dyDescent="0.3">
      <c r="B178" s="118"/>
      <c r="D178" s="127" t="s">
        <v>287</v>
      </c>
      <c r="E178" s="127"/>
      <c r="F178" s="127"/>
      <c r="G178" s="127"/>
      <c r="H178" s="127"/>
      <c r="I178" s="127"/>
      <c r="J178" s="127"/>
      <c r="K178" s="127"/>
      <c r="L178" s="127"/>
      <c r="M178" s="127"/>
      <c r="N178" s="265">
        <f>BK178</f>
        <v>0</v>
      </c>
      <c r="O178" s="266"/>
      <c r="P178" s="266"/>
      <c r="Q178" s="266"/>
      <c r="R178" s="120"/>
      <c r="T178" s="121"/>
      <c r="W178" s="122">
        <f>SUM(W179:W186)</f>
        <v>2.4323600000000001</v>
      </c>
      <c r="Y178" s="122">
        <f>SUM(Y179:Y186)</f>
        <v>1.09865E-2</v>
      </c>
      <c r="AA178" s="123">
        <f>SUM(AA179:AA186)</f>
        <v>0</v>
      </c>
      <c r="AR178" s="124" t="s">
        <v>130</v>
      </c>
      <c r="AT178" s="125" t="s">
        <v>72</v>
      </c>
      <c r="AU178" s="125" t="s">
        <v>79</v>
      </c>
      <c r="AY178" s="124" t="s">
        <v>124</v>
      </c>
      <c r="BK178" s="126">
        <f>SUM(BK179:BK186)</f>
        <v>0</v>
      </c>
    </row>
    <row r="179" spans="2:65" s="1" customFormat="1" ht="51" customHeight="1" x14ac:dyDescent="0.3">
      <c r="B179" s="128"/>
      <c r="C179" s="129" t="s">
        <v>378</v>
      </c>
      <c r="D179" s="129" t="s">
        <v>125</v>
      </c>
      <c r="E179" s="130" t="s">
        <v>379</v>
      </c>
      <c r="F179" s="259" t="s">
        <v>380</v>
      </c>
      <c r="G179" s="259"/>
      <c r="H179" s="259"/>
      <c r="I179" s="259"/>
      <c r="J179" s="131" t="s">
        <v>128</v>
      </c>
      <c r="K179" s="132">
        <v>25.55</v>
      </c>
      <c r="L179" s="260"/>
      <c r="M179" s="260"/>
      <c r="N179" s="260">
        <f>ROUND(L179*K179,2)</f>
        <v>0</v>
      </c>
      <c r="O179" s="260"/>
      <c r="P179" s="260"/>
      <c r="Q179" s="260"/>
      <c r="R179" s="134"/>
      <c r="T179" s="135" t="s">
        <v>5</v>
      </c>
      <c r="U179" s="39" t="s">
        <v>40</v>
      </c>
      <c r="V179" s="136">
        <v>3.6999999999999998E-2</v>
      </c>
      <c r="W179" s="136">
        <f>V179*K179</f>
        <v>0.94535000000000002</v>
      </c>
      <c r="X179" s="136">
        <v>1E-4</v>
      </c>
      <c r="Y179" s="136">
        <f>X179*K179</f>
        <v>2.555E-3</v>
      </c>
      <c r="Z179" s="136">
        <v>0</v>
      </c>
      <c r="AA179" s="137">
        <f>Z179*K179</f>
        <v>0</v>
      </c>
      <c r="AR179" s="20" t="s">
        <v>215</v>
      </c>
      <c r="AT179" s="20" t="s">
        <v>125</v>
      </c>
      <c r="AU179" s="20" t="s">
        <v>130</v>
      </c>
      <c r="AY179" s="20" t="s">
        <v>124</v>
      </c>
      <c r="BE179" s="138">
        <f>IF(U179="základná",N179,0)</f>
        <v>0</v>
      </c>
      <c r="BF179" s="138">
        <f>IF(U179="znížená",N179,0)</f>
        <v>0</v>
      </c>
      <c r="BG179" s="138">
        <f>IF(U179="zákl. prenesená",N179,0)</f>
        <v>0</v>
      </c>
      <c r="BH179" s="138">
        <f>IF(U179="zníž. prenesená",N179,0)</f>
        <v>0</v>
      </c>
      <c r="BI179" s="138">
        <f>IF(U179="nulová",N179,0)</f>
        <v>0</v>
      </c>
      <c r="BJ179" s="20" t="s">
        <v>130</v>
      </c>
      <c r="BK179" s="138">
        <f>ROUND(L179*K179,2)</f>
        <v>0</v>
      </c>
      <c r="BL179" s="20" t="s">
        <v>215</v>
      </c>
      <c r="BM179" s="20" t="s">
        <v>381</v>
      </c>
    </row>
    <row r="180" spans="2:65" s="11" customFormat="1" ht="16.5" customHeight="1" x14ac:dyDescent="0.3">
      <c r="B180" s="145"/>
      <c r="E180" s="146" t="s">
        <v>5</v>
      </c>
      <c r="F180" s="249" t="s">
        <v>294</v>
      </c>
      <c r="G180" s="250"/>
      <c r="H180" s="250"/>
      <c r="I180" s="250"/>
      <c r="K180" s="146" t="s">
        <v>5</v>
      </c>
      <c r="R180" s="147"/>
      <c r="T180" s="148"/>
      <c r="AA180" s="149"/>
      <c r="AT180" s="146" t="s">
        <v>136</v>
      </c>
      <c r="AU180" s="146" t="s">
        <v>130</v>
      </c>
      <c r="AV180" s="11" t="s">
        <v>79</v>
      </c>
      <c r="AW180" s="11" t="s">
        <v>31</v>
      </c>
      <c r="AX180" s="11" t="s">
        <v>73</v>
      </c>
      <c r="AY180" s="146" t="s">
        <v>124</v>
      </c>
    </row>
    <row r="181" spans="2:65" s="10" customFormat="1" ht="16.5" customHeight="1" x14ac:dyDescent="0.3">
      <c r="B181" s="139"/>
      <c r="E181" s="140" t="s">
        <v>5</v>
      </c>
      <c r="F181" s="263" t="s">
        <v>295</v>
      </c>
      <c r="G181" s="264"/>
      <c r="H181" s="264"/>
      <c r="I181" s="264"/>
      <c r="K181" s="141">
        <v>14.391999999999999</v>
      </c>
      <c r="R181" s="142"/>
      <c r="T181" s="143"/>
      <c r="AA181" s="144"/>
      <c r="AT181" s="140" t="s">
        <v>136</v>
      </c>
      <c r="AU181" s="140" t="s">
        <v>130</v>
      </c>
      <c r="AV181" s="10" t="s">
        <v>130</v>
      </c>
      <c r="AW181" s="10" t="s">
        <v>31</v>
      </c>
      <c r="AX181" s="10" t="s">
        <v>73</v>
      </c>
      <c r="AY181" s="140" t="s">
        <v>124</v>
      </c>
    </row>
    <row r="182" spans="2:65" s="10" customFormat="1" ht="16.5" customHeight="1" x14ac:dyDescent="0.3">
      <c r="B182" s="139"/>
      <c r="E182" s="140" t="s">
        <v>5</v>
      </c>
      <c r="F182" s="263" t="s">
        <v>296</v>
      </c>
      <c r="G182" s="264"/>
      <c r="H182" s="264"/>
      <c r="I182" s="264"/>
      <c r="K182" s="141">
        <v>3.3279999999999998</v>
      </c>
      <c r="R182" s="142"/>
      <c r="T182" s="143"/>
      <c r="AA182" s="144"/>
      <c r="AT182" s="140" t="s">
        <v>136</v>
      </c>
      <c r="AU182" s="140" t="s">
        <v>130</v>
      </c>
      <c r="AV182" s="10" t="s">
        <v>130</v>
      </c>
      <c r="AW182" s="10" t="s">
        <v>31</v>
      </c>
      <c r="AX182" s="10" t="s">
        <v>73</v>
      </c>
      <c r="AY182" s="140" t="s">
        <v>124</v>
      </c>
    </row>
    <row r="183" spans="2:65" s="10" customFormat="1" ht="16.5" customHeight="1" x14ac:dyDescent="0.3">
      <c r="B183" s="139"/>
      <c r="E183" s="140" t="s">
        <v>5</v>
      </c>
      <c r="F183" s="263" t="s">
        <v>297</v>
      </c>
      <c r="G183" s="264"/>
      <c r="H183" s="264"/>
      <c r="I183" s="264"/>
      <c r="K183" s="141">
        <v>4.2720000000000002</v>
      </c>
      <c r="R183" s="142"/>
      <c r="T183" s="143"/>
      <c r="AA183" s="144"/>
      <c r="AT183" s="140" t="s">
        <v>136</v>
      </c>
      <c r="AU183" s="140" t="s">
        <v>130</v>
      </c>
      <c r="AV183" s="10" t="s">
        <v>130</v>
      </c>
      <c r="AW183" s="10" t="s">
        <v>31</v>
      </c>
      <c r="AX183" s="10" t="s">
        <v>73</v>
      </c>
      <c r="AY183" s="140" t="s">
        <v>124</v>
      </c>
    </row>
    <row r="184" spans="2:65" s="10" customFormat="1" ht="16.5" customHeight="1" x14ac:dyDescent="0.3">
      <c r="B184" s="139"/>
      <c r="E184" s="140" t="s">
        <v>5</v>
      </c>
      <c r="F184" s="263" t="s">
        <v>298</v>
      </c>
      <c r="G184" s="264"/>
      <c r="H184" s="264"/>
      <c r="I184" s="264"/>
      <c r="K184" s="141">
        <v>3.5579999999999998</v>
      </c>
      <c r="R184" s="142"/>
      <c r="T184" s="143"/>
      <c r="AA184" s="144"/>
      <c r="AT184" s="140" t="s">
        <v>136</v>
      </c>
      <c r="AU184" s="140" t="s">
        <v>130</v>
      </c>
      <c r="AV184" s="10" t="s">
        <v>130</v>
      </c>
      <c r="AW184" s="10" t="s">
        <v>31</v>
      </c>
      <c r="AX184" s="10" t="s">
        <v>73</v>
      </c>
      <c r="AY184" s="140" t="s">
        <v>124</v>
      </c>
    </row>
    <row r="185" spans="2:65" s="12" customFormat="1" ht="16.5" customHeight="1" x14ac:dyDescent="0.3">
      <c r="B185" s="150"/>
      <c r="E185" s="151" t="s">
        <v>5</v>
      </c>
      <c r="F185" s="267" t="s">
        <v>162</v>
      </c>
      <c r="G185" s="268"/>
      <c r="H185" s="268"/>
      <c r="I185" s="268"/>
      <c r="K185" s="152">
        <v>25.55</v>
      </c>
      <c r="R185" s="153"/>
      <c r="T185" s="154"/>
      <c r="AA185" s="155"/>
      <c r="AT185" s="151" t="s">
        <v>136</v>
      </c>
      <c r="AU185" s="151" t="s">
        <v>130</v>
      </c>
      <c r="AV185" s="12" t="s">
        <v>129</v>
      </c>
      <c r="AW185" s="12" t="s">
        <v>31</v>
      </c>
      <c r="AX185" s="12" t="s">
        <v>79</v>
      </c>
      <c r="AY185" s="151" t="s">
        <v>124</v>
      </c>
    </row>
    <row r="186" spans="2:65" s="1" customFormat="1" ht="51" customHeight="1" x14ac:dyDescent="0.3">
      <c r="B186" s="128"/>
      <c r="C186" s="129" t="s">
        <v>382</v>
      </c>
      <c r="D186" s="129" t="s">
        <v>125</v>
      </c>
      <c r="E186" s="130" t="s">
        <v>383</v>
      </c>
      <c r="F186" s="259" t="s">
        <v>384</v>
      </c>
      <c r="G186" s="259"/>
      <c r="H186" s="259"/>
      <c r="I186" s="259"/>
      <c r="J186" s="131" t="s">
        <v>128</v>
      </c>
      <c r="K186" s="132">
        <v>25.55</v>
      </c>
      <c r="L186" s="260"/>
      <c r="M186" s="260"/>
      <c r="N186" s="260">
        <f>ROUND(L186*K186,2)</f>
        <v>0</v>
      </c>
      <c r="O186" s="260"/>
      <c r="P186" s="260"/>
      <c r="Q186" s="260"/>
      <c r="R186" s="134"/>
      <c r="T186" s="135" t="s">
        <v>5</v>
      </c>
      <c r="U186" s="156" t="s">
        <v>40</v>
      </c>
      <c r="V186" s="157">
        <v>5.8200000000000002E-2</v>
      </c>
      <c r="W186" s="157">
        <f>V186*K186</f>
        <v>1.4870100000000002</v>
      </c>
      <c r="X186" s="157">
        <v>3.3E-4</v>
      </c>
      <c r="Y186" s="157">
        <f>X186*K186</f>
        <v>8.4314999999999998E-3</v>
      </c>
      <c r="Z186" s="157">
        <v>0</v>
      </c>
      <c r="AA186" s="158">
        <f>Z186*K186</f>
        <v>0</v>
      </c>
      <c r="AR186" s="20" t="s">
        <v>215</v>
      </c>
      <c r="AT186" s="20" t="s">
        <v>125</v>
      </c>
      <c r="AU186" s="20" t="s">
        <v>130</v>
      </c>
      <c r="AY186" s="20" t="s">
        <v>124</v>
      </c>
      <c r="BE186" s="138">
        <f>IF(U186="základná",N186,0)</f>
        <v>0</v>
      </c>
      <c r="BF186" s="138">
        <f>IF(U186="znížená",N186,0)</f>
        <v>0</v>
      </c>
      <c r="BG186" s="138">
        <f>IF(U186="zákl. prenesená",N186,0)</f>
        <v>0</v>
      </c>
      <c r="BH186" s="138">
        <f>IF(U186="zníž. prenesená",N186,0)</f>
        <v>0</v>
      </c>
      <c r="BI186" s="138">
        <f>IF(U186="nulová",N186,0)</f>
        <v>0</v>
      </c>
      <c r="BJ186" s="20" t="s">
        <v>130</v>
      </c>
      <c r="BK186" s="138">
        <f>ROUND(L186*K186,2)</f>
        <v>0</v>
      </c>
      <c r="BL186" s="20" t="s">
        <v>215</v>
      </c>
      <c r="BM186" s="20" t="s">
        <v>385</v>
      </c>
    </row>
    <row r="187" spans="2:65" s="1" customFormat="1" ht="6.95" customHeight="1" x14ac:dyDescent="0.3">
      <c r="B187" s="54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6"/>
    </row>
  </sheetData>
  <mergeCells count="192">
    <mergeCell ref="F162:I162"/>
    <mergeCell ref="L162:M162"/>
    <mergeCell ref="N162:Q162"/>
    <mergeCell ref="F163:I163"/>
    <mergeCell ref="L163:M163"/>
    <mergeCell ref="N163:Q163"/>
    <mergeCell ref="F175:I175"/>
    <mergeCell ref="L175:M175"/>
    <mergeCell ref="N175:Q175"/>
    <mergeCell ref="F164:I164"/>
    <mergeCell ref="L164:M164"/>
    <mergeCell ref="N164:Q164"/>
    <mergeCell ref="L165:M165"/>
    <mergeCell ref="N165:Q165"/>
    <mergeCell ref="L166:M166"/>
    <mergeCell ref="N166:Q166"/>
    <mergeCell ref="F165:I165"/>
    <mergeCell ref="F168:I168"/>
    <mergeCell ref="F166:I166"/>
    <mergeCell ref="F167:I167"/>
    <mergeCell ref="F169:I169"/>
    <mergeCell ref="L169:M169"/>
    <mergeCell ref="N169:Q169"/>
    <mergeCell ref="F170:I170"/>
    <mergeCell ref="L170:M170"/>
    <mergeCell ref="N170:Q170"/>
    <mergeCell ref="N171:Q171"/>
    <mergeCell ref="F172:I172"/>
    <mergeCell ref="F174:I174"/>
    <mergeCell ref="L172:M172"/>
    <mergeCell ref="N172:Q172"/>
    <mergeCell ref="F173:I173"/>
    <mergeCell ref="L173:M173"/>
    <mergeCell ref="N173:Q173"/>
    <mergeCell ref="F154:I154"/>
    <mergeCell ref="F155:I155"/>
    <mergeCell ref="F156:I156"/>
    <mergeCell ref="F157:I157"/>
    <mergeCell ref="N152:Q152"/>
    <mergeCell ref="F158:I158"/>
    <mergeCell ref="F161:I161"/>
    <mergeCell ref="F159:I159"/>
    <mergeCell ref="F160:I160"/>
    <mergeCell ref="L161:M161"/>
    <mergeCell ref="N161:Q161"/>
    <mergeCell ref="L151:M151"/>
    <mergeCell ref="N151:Q151"/>
    <mergeCell ref="N146:Q146"/>
    <mergeCell ref="F148:I148"/>
    <mergeCell ref="F153:I153"/>
    <mergeCell ref="F150:I150"/>
    <mergeCell ref="F149:I149"/>
    <mergeCell ref="F151:I151"/>
    <mergeCell ref="L153:M153"/>
    <mergeCell ref="N153:Q153"/>
    <mergeCell ref="N145:Q145"/>
    <mergeCell ref="F147:I147"/>
    <mergeCell ref="L147:M147"/>
    <mergeCell ref="N147:Q147"/>
    <mergeCell ref="L148:M148"/>
    <mergeCell ref="N148:Q148"/>
    <mergeCell ref="L149:M149"/>
    <mergeCell ref="N149:Q149"/>
    <mergeCell ref="L150:M150"/>
    <mergeCell ref="N150:Q150"/>
    <mergeCell ref="L142:M142"/>
    <mergeCell ref="N142:Q142"/>
    <mergeCell ref="F139:I139"/>
    <mergeCell ref="F144:I144"/>
    <mergeCell ref="F141:I141"/>
    <mergeCell ref="F140:I140"/>
    <mergeCell ref="F142:I142"/>
    <mergeCell ref="L144:M144"/>
    <mergeCell ref="N144:Q144"/>
    <mergeCell ref="N143:Q143"/>
    <mergeCell ref="F137:I137"/>
    <mergeCell ref="F138:I138"/>
    <mergeCell ref="L138:M138"/>
    <mergeCell ref="N138:Q138"/>
    <mergeCell ref="L139:M139"/>
    <mergeCell ref="N139:Q139"/>
    <mergeCell ref="L140:M140"/>
    <mergeCell ref="N140:Q140"/>
    <mergeCell ref="L141:M141"/>
    <mergeCell ref="N141:Q141"/>
    <mergeCell ref="F131:I131"/>
    <mergeCell ref="F132:I132"/>
    <mergeCell ref="F133:I133"/>
    <mergeCell ref="F134:I134"/>
    <mergeCell ref="L134:M134"/>
    <mergeCell ref="N134:Q134"/>
    <mergeCell ref="N129:Q129"/>
    <mergeCell ref="F135:I135"/>
    <mergeCell ref="F136:I136"/>
    <mergeCell ref="L136:M136"/>
    <mergeCell ref="N136:Q136"/>
    <mergeCell ref="F123:I123"/>
    <mergeCell ref="F124:I124"/>
    <mergeCell ref="F125:I125"/>
    <mergeCell ref="F126:I126"/>
    <mergeCell ref="N118:Q118"/>
    <mergeCell ref="N119:Q119"/>
    <mergeCell ref="N120:Q120"/>
    <mergeCell ref="F127:I127"/>
    <mergeCell ref="F130:I130"/>
    <mergeCell ref="F128:I128"/>
    <mergeCell ref="L130:M130"/>
    <mergeCell ref="N130:Q130"/>
    <mergeCell ref="F117:I117"/>
    <mergeCell ref="F121:I121"/>
    <mergeCell ref="L117:M117"/>
    <mergeCell ref="N117:Q117"/>
    <mergeCell ref="L121:M121"/>
    <mergeCell ref="N121:Q121"/>
    <mergeCell ref="F122:I122"/>
    <mergeCell ref="L122:M122"/>
    <mergeCell ref="N122:Q122"/>
    <mergeCell ref="N97:Q97"/>
    <mergeCell ref="N99:Q99"/>
    <mergeCell ref="L101:Q101"/>
    <mergeCell ref="C107:Q107"/>
    <mergeCell ref="F109:P109"/>
    <mergeCell ref="F110:P110"/>
    <mergeCell ref="M112:P112"/>
    <mergeCell ref="M114:Q114"/>
    <mergeCell ref="M115:Q115"/>
    <mergeCell ref="C86:G86"/>
    <mergeCell ref="N86:Q86"/>
    <mergeCell ref="N88:Q88"/>
    <mergeCell ref="N89:Q89"/>
    <mergeCell ref="N90:Q90"/>
    <mergeCell ref="N91:Q91"/>
    <mergeCell ref="N92:Q92"/>
    <mergeCell ref="N93:Q93"/>
    <mergeCell ref="N96:Q96"/>
    <mergeCell ref="N94:Q94"/>
    <mergeCell ref="N95:Q95"/>
    <mergeCell ref="H36:J36"/>
    <mergeCell ref="M36:P36"/>
    <mergeCell ref="L38:P38"/>
    <mergeCell ref="C76:Q76"/>
    <mergeCell ref="F79:P79"/>
    <mergeCell ref="F78:P78"/>
    <mergeCell ref="M81:P81"/>
    <mergeCell ref="M83:Q83"/>
    <mergeCell ref="M84:Q84"/>
    <mergeCell ref="H1:K1"/>
    <mergeCell ref="S2:AC2"/>
    <mergeCell ref="M27:P27"/>
    <mergeCell ref="M30:P30"/>
    <mergeCell ref="M28:P28"/>
    <mergeCell ref="H32:J32"/>
    <mergeCell ref="M32:P32"/>
    <mergeCell ref="H33:J33"/>
    <mergeCell ref="M33:P33"/>
    <mergeCell ref="F184:I184"/>
    <mergeCell ref="F185:I185"/>
    <mergeCell ref="F186:I186"/>
    <mergeCell ref="L186:M186"/>
    <mergeCell ref="N186:Q186"/>
    <mergeCell ref="N178:Q178"/>
    <mergeCell ref="C2:Q2"/>
    <mergeCell ref="C4:Q4"/>
    <mergeCell ref="F6:P6"/>
    <mergeCell ref="F7:P7"/>
    <mergeCell ref="O9:P9"/>
    <mergeCell ref="O11:P11"/>
    <mergeCell ref="O12:P12"/>
    <mergeCell ref="O14:P14"/>
    <mergeCell ref="O15:P15"/>
    <mergeCell ref="O17:P17"/>
    <mergeCell ref="O18:P18"/>
    <mergeCell ref="O20:P20"/>
    <mergeCell ref="O21:P21"/>
    <mergeCell ref="E24:L24"/>
    <mergeCell ref="H34:J34"/>
    <mergeCell ref="M34:P34"/>
    <mergeCell ref="H35:J35"/>
    <mergeCell ref="M35:P35"/>
    <mergeCell ref="F179:I179"/>
    <mergeCell ref="F176:I176"/>
    <mergeCell ref="F177:I177"/>
    <mergeCell ref="L179:M179"/>
    <mergeCell ref="N179:Q179"/>
    <mergeCell ref="F180:I180"/>
    <mergeCell ref="F181:I181"/>
    <mergeCell ref="F182:I182"/>
    <mergeCell ref="F183:I183"/>
    <mergeCell ref="L176:M176"/>
    <mergeCell ref="N176:Q176"/>
    <mergeCell ref="L177:M177"/>
    <mergeCell ref="N177:Q177"/>
  </mergeCells>
  <hyperlinks>
    <hyperlink ref="F1:G1" location="C2" display="1) Krycí list rozpočtu" xr:uid="{00000000-0004-0000-0300-000000000000}"/>
    <hyperlink ref="H1:K1" location="C86" display="2) Rekapitulácia rozpočtu" xr:uid="{00000000-0004-0000-0300-000001000000}"/>
    <hyperlink ref="L1" location="C117" display="3) Rozpočet" xr:uid="{00000000-0004-0000-0300-000002000000}"/>
    <hyperlink ref="S1:T1" location="'Rekapitulácia stavby'!C2" display="Rekapitulácia stavby" xr:uid="{00000000-0004-0000-0300-000003000000}"/>
  </hyperlinks>
  <pageMargins left="0.59055118110236227" right="0.59055118110236227" top="0.51181102362204722" bottom="0.47244094488188981" header="0" footer="0"/>
  <pageSetup paperSize="9" scale="95" fitToHeight="100" orientation="portrait" r:id="rId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N136"/>
  <sheetViews>
    <sheetView showGridLines="0" topLeftCell="D1" workbookViewId="0">
      <pane ySplit="1" topLeftCell="A2" activePane="bottomLeft" state="frozen"/>
      <selection pane="bottomLeft" activeCell="C2" sqref="C2:Q2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</cols>
  <sheetData>
    <row r="1" spans="1:66" ht="21.75" customHeight="1" x14ac:dyDescent="0.3">
      <c r="A1" s="17"/>
      <c r="B1" s="14"/>
      <c r="C1" s="14"/>
      <c r="D1" s="15" t="s">
        <v>1</v>
      </c>
      <c r="E1" s="14"/>
      <c r="F1" s="16" t="s">
        <v>91</v>
      </c>
      <c r="G1" s="16"/>
      <c r="H1" s="233" t="s">
        <v>92</v>
      </c>
      <c r="I1" s="233"/>
      <c r="J1" s="233"/>
      <c r="K1" s="233"/>
      <c r="L1" s="16" t="s">
        <v>93</v>
      </c>
      <c r="M1" s="14"/>
      <c r="N1" s="14"/>
      <c r="O1" s="15" t="s">
        <v>94</v>
      </c>
      <c r="P1" s="14"/>
      <c r="Q1" s="14"/>
      <c r="R1" s="14"/>
      <c r="S1" s="16" t="s">
        <v>95</v>
      </c>
      <c r="T1" s="16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</row>
    <row r="2" spans="1:66" ht="36.950000000000003" customHeight="1" x14ac:dyDescent="0.3">
      <c r="C2" s="195" t="s">
        <v>7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S2" s="203" t="s">
        <v>8</v>
      </c>
      <c r="T2" s="200"/>
      <c r="U2" s="200"/>
      <c r="V2" s="200"/>
      <c r="W2" s="200"/>
      <c r="X2" s="200"/>
      <c r="Y2" s="200"/>
      <c r="Z2" s="200"/>
      <c r="AA2" s="200"/>
      <c r="AB2" s="200"/>
      <c r="AC2" s="200"/>
      <c r="AT2" s="20" t="s">
        <v>86</v>
      </c>
    </row>
    <row r="3" spans="1:66" ht="6.95" customHeight="1" x14ac:dyDescent="0.3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  <c r="AT3" s="20" t="s">
        <v>73</v>
      </c>
    </row>
    <row r="4" spans="1:66" ht="36.950000000000003" customHeight="1" x14ac:dyDescent="0.3">
      <c r="B4" s="24"/>
      <c r="C4" s="197" t="s">
        <v>96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25"/>
      <c r="T4" s="19" t="s">
        <v>12</v>
      </c>
      <c r="AT4" s="20" t="s">
        <v>6</v>
      </c>
    </row>
    <row r="5" spans="1:66" ht="6.95" customHeight="1" x14ac:dyDescent="0.3">
      <c r="B5" s="24"/>
      <c r="R5" s="25"/>
    </row>
    <row r="6" spans="1:66" ht="25.35" customHeight="1" x14ac:dyDescent="0.3">
      <c r="B6" s="24"/>
      <c r="D6" s="29" t="s">
        <v>16</v>
      </c>
      <c r="F6" s="237" t="str">
        <f>'Rekapitulácia stavby'!K6</f>
        <v>Zníženie energetickej náročnosti spoločnosti Kovomont-PO, Výrobná hala č.1 + administratívna budova</v>
      </c>
      <c r="G6" s="238"/>
      <c r="H6" s="238"/>
      <c r="I6" s="238"/>
      <c r="J6" s="238"/>
      <c r="K6" s="238"/>
      <c r="L6" s="238"/>
      <c r="M6" s="238"/>
      <c r="N6" s="238"/>
      <c r="O6" s="238"/>
      <c r="P6" s="238"/>
      <c r="R6" s="25"/>
    </row>
    <row r="7" spans="1:66" s="1" customFormat="1" ht="32.85" customHeight="1" x14ac:dyDescent="0.3">
      <c r="B7" s="32"/>
      <c r="D7" s="28" t="s">
        <v>97</v>
      </c>
      <c r="F7" s="278" t="s">
        <v>437</v>
      </c>
      <c r="G7" s="235"/>
      <c r="H7" s="235"/>
      <c r="I7" s="235"/>
      <c r="J7" s="235"/>
      <c r="K7" s="235"/>
      <c r="L7" s="235"/>
      <c r="M7" s="235"/>
      <c r="N7" s="235"/>
      <c r="O7" s="235"/>
      <c r="P7" s="235"/>
      <c r="R7" s="33"/>
    </row>
    <row r="8" spans="1:66" s="1" customFormat="1" ht="14.45" customHeight="1" x14ac:dyDescent="0.3">
      <c r="B8" s="32"/>
      <c r="D8" s="29" t="s">
        <v>18</v>
      </c>
      <c r="F8" s="27" t="s">
        <v>5</v>
      </c>
      <c r="M8" s="29" t="s">
        <v>19</v>
      </c>
      <c r="O8" s="27" t="s">
        <v>5</v>
      </c>
      <c r="R8" s="33"/>
    </row>
    <row r="9" spans="1:66" s="1" customFormat="1" ht="14.45" customHeight="1" x14ac:dyDescent="0.3">
      <c r="B9" s="32"/>
      <c r="D9" s="29" t="s">
        <v>20</v>
      </c>
      <c r="F9" s="27" t="s">
        <v>21</v>
      </c>
      <c r="M9" s="29" t="s">
        <v>22</v>
      </c>
      <c r="O9" s="239">
        <f>'Rekapitulácia stavby'!AN8</f>
        <v>43896</v>
      </c>
      <c r="P9" s="239"/>
      <c r="R9" s="33"/>
    </row>
    <row r="10" spans="1:66" s="1" customFormat="1" ht="10.9" customHeight="1" x14ac:dyDescent="0.3">
      <c r="B10" s="32"/>
      <c r="R10" s="33"/>
    </row>
    <row r="11" spans="1:66" s="1" customFormat="1" ht="14.45" customHeight="1" x14ac:dyDescent="0.3">
      <c r="B11" s="32"/>
      <c r="D11" s="29" t="s">
        <v>23</v>
      </c>
      <c r="M11" s="29" t="s">
        <v>24</v>
      </c>
      <c r="O11" s="199" t="s">
        <v>5</v>
      </c>
      <c r="P11" s="199"/>
      <c r="R11" s="33"/>
    </row>
    <row r="12" spans="1:66" s="1" customFormat="1" ht="18" customHeight="1" x14ac:dyDescent="0.3">
      <c r="B12" s="32"/>
      <c r="E12" s="27" t="s">
        <v>25</v>
      </c>
      <c r="M12" s="29" t="s">
        <v>26</v>
      </c>
      <c r="O12" s="199" t="s">
        <v>5</v>
      </c>
      <c r="P12" s="199"/>
      <c r="R12" s="33"/>
    </row>
    <row r="13" spans="1:66" s="1" customFormat="1" ht="6.95" customHeight="1" x14ac:dyDescent="0.3">
      <c r="B13" s="32"/>
      <c r="R13" s="33"/>
    </row>
    <row r="14" spans="1:66" s="1" customFormat="1" ht="14.45" customHeight="1" x14ac:dyDescent="0.3">
      <c r="B14" s="32"/>
      <c r="D14" s="29" t="s">
        <v>27</v>
      </c>
      <c r="M14" s="29" t="s">
        <v>24</v>
      </c>
      <c r="O14" s="199" t="str">
        <f>IF('Rekapitulácia stavby'!AN13="","",'Rekapitulácia stavby'!AN13)</f>
        <v/>
      </c>
      <c r="P14" s="199"/>
      <c r="R14" s="33"/>
    </row>
    <row r="15" spans="1:66" s="1" customFormat="1" ht="18" customHeight="1" x14ac:dyDescent="0.3">
      <c r="B15" s="32"/>
      <c r="E15" s="27" t="str">
        <f>IF('Rekapitulácia stavby'!E14="","",'Rekapitulácia stavby'!E14)</f>
        <v xml:space="preserve"> </v>
      </c>
      <c r="M15" s="29" t="s">
        <v>26</v>
      </c>
      <c r="O15" s="199" t="str">
        <f>IF('Rekapitulácia stavby'!AN14="","",'Rekapitulácia stavby'!AN14)</f>
        <v/>
      </c>
      <c r="P15" s="199"/>
      <c r="R15" s="33"/>
    </row>
    <row r="16" spans="1:66" s="1" customFormat="1" ht="6.95" customHeight="1" x14ac:dyDescent="0.3">
      <c r="B16" s="32"/>
      <c r="R16" s="33"/>
    </row>
    <row r="17" spans="2:18" s="1" customFormat="1" ht="14.45" customHeight="1" x14ac:dyDescent="0.3">
      <c r="B17" s="32"/>
      <c r="D17" s="29" t="s">
        <v>29</v>
      </c>
      <c r="M17" s="29" t="s">
        <v>24</v>
      </c>
      <c r="O17" s="199" t="s">
        <v>5</v>
      </c>
      <c r="P17" s="199"/>
      <c r="R17" s="33"/>
    </row>
    <row r="18" spans="2:18" s="1" customFormat="1" ht="18" customHeight="1" x14ac:dyDescent="0.3">
      <c r="B18" s="32"/>
      <c r="E18" s="27" t="s">
        <v>30</v>
      </c>
      <c r="M18" s="29" t="s">
        <v>26</v>
      </c>
      <c r="O18" s="199" t="s">
        <v>5</v>
      </c>
      <c r="P18" s="199"/>
      <c r="R18" s="33"/>
    </row>
    <row r="19" spans="2:18" s="1" customFormat="1" ht="6.95" customHeight="1" x14ac:dyDescent="0.3">
      <c r="B19" s="32"/>
      <c r="R19" s="33"/>
    </row>
    <row r="20" spans="2:18" s="1" customFormat="1" ht="14.45" customHeight="1" x14ac:dyDescent="0.3">
      <c r="B20" s="32"/>
      <c r="D20" s="29" t="s">
        <v>32</v>
      </c>
      <c r="M20" s="29" t="s">
        <v>24</v>
      </c>
      <c r="O20" s="199" t="str">
        <f>IF('Rekapitulácia stavby'!AN19="","",'Rekapitulácia stavby'!AN19)</f>
        <v/>
      </c>
      <c r="P20" s="199"/>
      <c r="R20" s="33"/>
    </row>
    <row r="21" spans="2:18" s="1" customFormat="1" ht="18" customHeight="1" x14ac:dyDescent="0.3">
      <c r="B21" s="32"/>
      <c r="E21" s="27" t="str">
        <f>IF('Rekapitulácia stavby'!E20="","",'Rekapitulácia stavby'!E20)</f>
        <v xml:space="preserve"> </v>
      </c>
      <c r="M21" s="29" t="s">
        <v>26</v>
      </c>
      <c r="O21" s="199" t="str">
        <f>IF('Rekapitulácia stavby'!AN20="","",'Rekapitulácia stavby'!AN20)</f>
        <v/>
      </c>
      <c r="P21" s="199"/>
      <c r="R21" s="33"/>
    </row>
    <row r="22" spans="2:18" s="1" customFormat="1" ht="6.95" customHeight="1" x14ac:dyDescent="0.3">
      <c r="B22" s="32"/>
      <c r="R22" s="33"/>
    </row>
    <row r="23" spans="2:18" s="1" customFormat="1" ht="14.45" customHeight="1" x14ac:dyDescent="0.3">
      <c r="B23" s="32"/>
      <c r="D23" s="29" t="s">
        <v>33</v>
      </c>
      <c r="R23" s="33"/>
    </row>
    <row r="24" spans="2:18" s="1" customFormat="1" ht="16.5" customHeight="1" x14ac:dyDescent="0.3">
      <c r="B24" s="32"/>
      <c r="E24" s="206" t="s">
        <v>5</v>
      </c>
      <c r="F24" s="206"/>
      <c r="G24" s="206"/>
      <c r="H24" s="206"/>
      <c r="I24" s="206"/>
      <c r="J24" s="206"/>
      <c r="K24" s="206"/>
      <c r="L24" s="206"/>
      <c r="R24" s="33"/>
    </row>
    <row r="25" spans="2:18" s="1" customFormat="1" ht="6.95" customHeight="1" x14ac:dyDescent="0.3">
      <c r="B25" s="32"/>
      <c r="R25" s="33"/>
    </row>
    <row r="26" spans="2:18" s="1" customFormat="1" ht="6.95" customHeight="1" x14ac:dyDescent="0.3">
      <c r="B26" s="32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R26" s="33"/>
    </row>
    <row r="27" spans="2:18" s="1" customFormat="1" ht="14.45" customHeight="1" x14ac:dyDescent="0.3">
      <c r="B27" s="32"/>
      <c r="D27" s="96" t="s">
        <v>98</v>
      </c>
      <c r="M27" s="207">
        <f>N88</f>
        <v>0</v>
      </c>
      <c r="N27" s="207"/>
      <c r="O27" s="207"/>
      <c r="P27" s="207"/>
      <c r="R27" s="33"/>
    </row>
    <row r="28" spans="2:18" s="1" customFormat="1" ht="14.45" customHeight="1" x14ac:dyDescent="0.3">
      <c r="B28" s="32"/>
      <c r="D28" s="31" t="s">
        <v>99</v>
      </c>
      <c r="M28" s="207">
        <f>N96</f>
        <v>0</v>
      </c>
      <c r="N28" s="207"/>
      <c r="O28" s="207"/>
      <c r="P28" s="207"/>
      <c r="R28" s="33"/>
    </row>
    <row r="29" spans="2:18" s="1" customFormat="1" ht="6.95" customHeight="1" x14ac:dyDescent="0.3">
      <c r="B29" s="32"/>
      <c r="R29" s="33"/>
    </row>
    <row r="30" spans="2:18" s="1" customFormat="1" ht="25.35" customHeight="1" x14ac:dyDescent="0.3">
      <c r="B30" s="32"/>
      <c r="D30" s="97" t="s">
        <v>36</v>
      </c>
      <c r="M30" s="234">
        <f>ROUND(M27+M28,2)</f>
        <v>0</v>
      </c>
      <c r="N30" s="235"/>
      <c r="O30" s="235"/>
      <c r="P30" s="235"/>
      <c r="R30" s="33"/>
    </row>
    <row r="31" spans="2:18" s="1" customFormat="1" ht="6.95" customHeight="1" x14ac:dyDescent="0.3">
      <c r="B31" s="32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R31" s="33"/>
    </row>
    <row r="32" spans="2:18" s="1" customFormat="1" ht="14.45" customHeight="1" x14ac:dyDescent="0.3">
      <c r="B32" s="32"/>
      <c r="D32" s="37" t="s">
        <v>37</v>
      </c>
      <c r="E32" s="37" t="s">
        <v>38</v>
      </c>
      <c r="F32" s="38">
        <v>0.2</v>
      </c>
      <c r="G32" s="98" t="s">
        <v>39</v>
      </c>
      <c r="H32" s="236">
        <f>ROUND((SUM(BE96:BE97)+SUM(BE115:BE126)), 2)</f>
        <v>0</v>
      </c>
      <c r="I32" s="235"/>
      <c r="J32" s="235"/>
      <c r="M32" s="236">
        <f>ROUND(ROUND((SUM(BE96:BE97)+SUM(BE115:BE126)), 2)*F32, 2)</f>
        <v>0</v>
      </c>
      <c r="N32" s="235"/>
      <c r="O32" s="235"/>
      <c r="P32" s="235"/>
      <c r="R32" s="33"/>
    </row>
    <row r="33" spans="2:18" s="1" customFormat="1" ht="14.45" customHeight="1" x14ac:dyDescent="0.3">
      <c r="B33" s="32"/>
      <c r="E33" s="37" t="s">
        <v>40</v>
      </c>
      <c r="F33" s="38">
        <v>0.2</v>
      </c>
      <c r="G33" s="98" t="s">
        <v>39</v>
      </c>
      <c r="H33" s="236">
        <f>ROUND((SUM(BF96:BF97)+SUM(BF115:BF126)), 2)</f>
        <v>0</v>
      </c>
      <c r="I33" s="235"/>
      <c r="J33" s="235"/>
      <c r="M33" s="236">
        <f>ROUND(ROUND((SUM(BF96:BF97)+SUM(BF115:BF126)), 2)*F33, 2)</f>
        <v>0</v>
      </c>
      <c r="N33" s="235"/>
      <c r="O33" s="235"/>
      <c r="P33" s="235"/>
      <c r="R33" s="33"/>
    </row>
    <row r="34" spans="2:18" s="1" customFormat="1" ht="14.45" hidden="1" customHeight="1" x14ac:dyDescent="0.3">
      <c r="B34" s="32"/>
      <c r="E34" s="37" t="s">
        <v>41</v>
      </c>
      <c r="F34" s="38">
        <v>0.2</v>
      </c>
      <c r="G34" s="98" t="s">
        <v>39</v>
      </c>
      <c r="H34" s="236">
        <f>ROUND((SUM(BG96:BG97)+SUM(BG115:BG126)), 2)</f>
        <v>0</v>
      </c>
      <c r="I34" s="235"/>
      <c r="J34" s="235"/>
      <c r="M34" s="236">
        <v>0</v>
      </c>
      <c r="N34" s="235"/>
      <c r="O34" s="235"/>
      <c r="P34" s="235"/>
      <c r="R34" s="33"/>
    </row>
    <row r="35" spans="2:18" s="1" customFormat="1" ht="14.45" hidden="1" customHeight="1" x14ac:dyDescent="0.3">
      <c r="B35" s="32"/>
      <c r="E35" s="37" t="s">
        <v>42</v>
      </c>
      <c r="F35" s="38">
        <v>0.2</v>
      </c>
      <c r="G35" s="98" t="s">
        <v>39</v>
      </c>
      <c r="H35" s="236">
        <f>ROUND((SUM(BH96:BH97)+SUM(BH115:BH126)), 2)</f>
        <v>0</v>
      </c>
      <c r="I35" s="235"/>
      <c r="J35" s="235"/>
      <c r="M35" s="236">
        <v>0</v>
      </c>
      <c r="N35" s="235"/>
      <c r="O35" s="235"/>
      <c r="P35" s="235"/>
      <c r="R35" s="33"/>
    </row>
    <row r="36" spans="2:18" s="1" customFormat="1" ht="14.45" hidden="1" customHeight="1" x14ac:dyDescent="0.3">
      <c r="B36" s="32"/>
      <c r="E36" s="37" t="s">
        <v>43</v>
      </c>
      <c r="F36" s="38">
        <v>0</v>
      </c>
      <c r="G36" s="98" t="s">
        <v>39</v>
      </c>
      <c r="H36" s="236">
        <f>ROUND((SUM(BI96:BI97)+SUM(BI115:BI126)), 2)</f>
        <v>0</v>
      </c>
      <c r="I36" s="235"/>
      <c r="J36" s="235"/>
      <c r="M36" s="236">
        <v>0</v>
      </c>
      <c r="N36" s="235"/>
      <c r="O36" s="235"/>
      <c r="P36" s="235"/>
      <c r="R36" s="33"/>
    </row>
    <row r="37" spans="2:18" s="1" customFormat="1" ht="6.95" customHeight="1" x14ac:dyDescent="0.3">
      <c r="B37" s="32"/>
      <c r="R37" s="33"/>
    </row>
    <row r="38" spans="2:18" s="1" customFormat="1" ht="25.35" customHeight="1" x14ac:dyDescent="0.3">
      <c r="B38" s="32"/>
      <c r="C38" s="95"/>
      <c r="D38" s="99" t="s">
        <v>44</v>
      </c>
      <c r="E38" s="67"/>
      <c r="F38" s="67"/>
      <c r="G38" s="100" t="s">
        <v>45</v>
      </c>
      <c r="H38" s="101" t="s">
        <v>46</v>
      </c>
      <c r="I38" s="67"/>
      <c r="J38" s="67"/>
      <c r="K38" s="67"/>
      <c r="L38" s="240">
        <f>SUM(M30:M36)</f>
        <v>0</v>
      </c>
      <c r="M38" s="240"/>
      <c r="N38" s="240"/>
      <c r="O38" s="240"/>
      <c r="P38" s="241"/>
      <c r="Q38" s="95"/>
      <c r="R38" s="33"/>
    </row>
    <row r="39" spans="2:18" s="1" customFormat="1" ht="14.45" customHeight="1" x14ac:dyDescent="0.3">
      <c r="B39" s="32"/>
      <c r="R39" s="33"/>
    </row>
    <row r="40" spans="2:18" s="1" customFormat="1" ht="14.45" customHeight="1" x14ac:dyDescent="0.3">
      <c r="B40" s="32"/>
      <c r="R40" s="33"/>
    </row>
    <row r="41" spans="2:18" x14ac:dyDescent="0.3">
      <c r="B41" s="24"/>
      <c r="R41" s="25"/>
    </row>
    <row r="42" spans="2:18" x14ac:dyDescent="0.3">
      <c r="B42" s="24"/>
      <c r="R42" s="25"/>
    </row>
    <row r="43" spans="2:18" x14ac:dyDescent="0.3">
      <c r="B43" s="24"/>
      <c r="R43" s="25"/>
    </row>
    <row r="44" spans="2:18" x14ac:dyDescent="0.3">
      <c r="B44" s="24"/>
      <c r="R44" s="25"/>
    </row>
    <row r="45" spans="2:18" x14ac:dyDescent="0.3">
      <c r="B45" s="24"/>
      <c r="R45" s="25"/>
    </row>
    <row r="46" spans="2:18" x14ac:dyDescent="0.3">
      <c r="B46" s="24"/>
      <c r="R46" s="25"/>
    </row>
    <row r="47" spans="2:18" x14ac:dyDescent="0.3">
      <c r="B47" s="24"/>
      <c r="R47" s="25"/>
    </row>
    <row r="48" spans="2:18" x14ac:dyDescent="0.3">
      <c r="B48" s="24"/>
      <c r="R48" s="25"/>
    </row>
    <row r="49" spans="2:18" x14ac:dyDescent="0.3">
      <c r="B49" s="24"/>
      <c r="R49" s="25"/>
    </row>
    <row r="50" spans="2:18" s="1" customFormat="1" ht="15" x14ac:dyDescent="0.3">
      <c r="B50" s="32"/>
      <c r="D50" s="45" t="s">
        <v>47</v>
      </c>
      <c r="E50" s="46"/>
      <c r="F50" s="46"/>
      <c r="G50" s="46"/>
      <c r="H50" s="47"/>
      <c r="J50" s="45" t="s">
        <v>48</v>
      </c>
      <c r="K50" s="46"/>
      <c r="L50" s="46"/>
      <c r="M50" s="46"/>
      <c r="N50" s="46"/>
      <c r="O50" s="46"/>
      <c r="P50" s="47"/>
      <c r="R50" s="33"/>
    </row>
    <row r="51" spans="2:18" x14ac:dyDescent="0.3">
      <c r="B51" s="24"/>
      <c r="D51" s="48"/>
      <c r="H51" s="49"/>
      <c r="J51" s="48"/>
      <c r="P51" s="49"/>
      <c r="R51" s="25"/>
    </row>
    <row r="52" spans="2:18" x14ac:dyDescent="0.3">
      <c r="B52" s="24"/>
      <c r="D52" s="48"/>
      <c r="H52" s="49"/>
      <c r="J52" s="48"/>
      <c r="P52" s="49"/>
      <c r="R52" s="25"/>
    </row>
    <row r="53" spans="2:18" x14ac:dyDescent="0.3">
      <c r="B53" s="24"/>
      <c r="D53" s="48"/>
      <c r="H53" s="49"/>
      <c r="J53" s="48"/>
      <c r="P53" s="49"/>
      <c r="R53" s="25"/>
    </row>
    <row r="54" spans="2:18" x14ac:dyDescent="0.3">
      <c r="B54" s="24"/>
      <c r="D54" s="48"/>
      <c r="H54" s="49"/>
      <c r="J54" s="48"/>
      <c r="P54" s="49"/>
      <c r="R54" s="25"/>
    </row>
    <row r="55" spans="2:18" x14ac:dyDescent="0.3">
      <c r="B55" s="24"/>
      <c r="D55" s="48"/>
      <c r="H55" s="49"/>
      <c r="J55" s="48"/>
      <c r="P55" s="49"/>
      <c r="R55" s="25"/>
    </row>
    <row r="56" spans="2:18" x14ac:dyDescent="0.3">
      <c r="B56" s="24"/>
      <c r="D56" s="48"/>
      <c r="H56" s="49"/>
      <c r="J56" s="48"/>
      <c r="P56" s="49"/>
      <c r="R56" s="25"/>
    </row>
    <row r="57" spans="2:18" x14ac:dyDescent="0.3">
      <c r="B57" s="24"/>
      <c r="D57" s="48"/>
      <c r="H57" s="49"/>
      <c r="J57" s="48"/>
      <c r="P57" s="49"/>
      <c r="R57" s="25"/>
    </row>
    <row r="58" spans="2:18" x14ac:dyDescent="0.3">
      <c r="B58" s="24"/>
      <c r="D58" s="48"/>
      <c r="H58" s="49"/>
      <c r="J58" s="48"/>
      <c r="P58" s="49"/>
      <c r="R58" s="25"/>
    </row>
    <row r="59" spans="2:18" s="1" customFormat="1" ht="15" x14ac:dyDescent="0.3">
      <c r="B59" s="32"/>
      <c r="D59" s="50" t="s">
        <v>49</v>
      </c>
      <c r="E59" s="51"/>
      <c r="F59" s="51"/>
      <c r="G59" s="52" t="s">
        <v>50</v>
      </c>
      <c r="H59" s="53"/>
      <c r="J59" s="50" t="s">
        <v>49</v>
      </c>
      <c r="K59" s="51"/>
      <c r="L59" s="51"/>
      <c r="M59" s="51"/>
      <c r="N59" s="52" t="s">
        <v>50</v>
      </c>
      <c r="O59" s="51"/>
      <c r="P59" s="53"/>
      <c r="R59" s="33"/>
    </row>
    <row r="60" spans="2:18" x14ac:dyDescent="0.3">
      <c r="B60" s="24"/>
      <c r="R60" s="25"/>
    </row>
    <row r="61" spans="2:18" s="1" customFormat="1" ht="15" x14ac:dyDescent="0.3">
      <c r="B61" s="32"/>
      <c r="D61" s="45" t="s">
        <v>51</v>
      </c>
      <c r="E61" s="46"/>
      <c r="F61" s="46"/>
      <c r="G61" s="46"/>
      <c r="H61" s="47"/>
      <c r="J61" s="45" t="s">
        <v>52</v>
      </c>
      <c r="K61" s="46"/>
      <c r="L61" s="46"/>
      <c r="M61" s="46"/>
      <c r="N61" s="46"/>
      <c r="O61" s="46"/>
      <c r="P61" s="47"/>
      <c r="R61" s="33"/>
    </row>
    <row r="62" spans="2:18" x14ac:dyDescent="0.3">
      <c r="B62" s="24"/>
      <c r="D62" s="48"/>
      <c r="H62" s="49"/>
      <c r="J62" s="48"/>
      <c r="P62" s="49"/>
      <c r="R62" s="25"/>
    </row>
    <row r="63" spans="2:18" x14ac:dyDescent="0.3">
      <c r="B63" s="24"/>
      <c r="D63" s="48"/>
      <c r="H63" s="49"/>
      <c r="J63" s="48"/>
      <c r="P63" s="49"/>
      <c r="R63" s="25"/>
    </row>
    <row r="64" spans="2:18" x14ac:dyDescent="0.3">
      <c r="B64" s="24"/>
      <c r="D64" s="48"/>
      <c r="H64" s="49"/>
      <c r="J64" s="48"/>
      <c r="P64" s="49"/>
      <c r="R64" s="25"/>
    </row>
    <row r="65" spans="2:18" x14ac:dyDescent="0.3">
      <c r="B65" s="24"/>
      <c r="D65" s="48"/>
      <c r="H65" s="49"/>
      <c r="J65" s="48"/>
      <c r="P65" s="49"/>
      <c r="R65" s="25"/>
    </row>
    <row r="66" spans="2:18" x14ac:dyDescent="0.3">
      <c r="B66" s="24"/>
      <c r="D66" s="48"/>
      <c r="H66" s="49"/>
      <c r="J66" s="48"/>
      <c r="P66" s="49"/>
      <c r="R66" s="25"/>
    </row>
    <row r="67" spans="2:18" x14ac:dyDescent="0.3">
      <c r="B67" s="24"/>
      <c r="D67" s="48"/>
      <c r="H67" s="49"/>
      <c r="J67" s="48"/>
      <c r="P67" s="49"/>
      <c r="R67" s="25"/>
    </row>
    <row r="68" spans="2:18" x14ac:dyDescent="0.3">
      <c r="B68" s="24"/>
      <c r="D68" s="48"/>
      <c r="H68" s="49"/>
      <c r="J68" s="48"/>
      <c r="P68" s="49"/>
      <c r="R68" s="25"/>
    </row>
    <row r="69" spans="2:18" x14ac:dyDescent="0.3">
      <c r="B69" s="24"/>
      <c r="D69" s="48"/>
      <c r="H69" s="49"/>
      <c r="J69" s="48"/>
      <c r="P69" s="49"/>
      <c r="R69" s="25"/>
    </row>
    <row r="70" spans="2:18" s="1" customFormat="1" ht="15" x14ac:dyDescent="0.3">
      <c r="B70" s="32"/>
      <c r="D70" s="50" t="s">
        <v>49</v>
      </c>
      <c r="E70" s="51"/>
      <c r="F70" s="51"/>
      <c r="G70" s="52" t="s">
        <v>50</v>
      </c>
      <c r="H70" s="53"/>
      <c r="J70" s="50" t="s">
        <v>49</v>
      </c>
      <c r="K70" s="51"/>
      <c r="L70" s="51"/>
      <c r="M70" s="51"/>
      <c r="N70" s="52" t="s">
        <v>50</v>
      </c>
      <c r="O70" s="51"/>
      <c r="P70" s="53"/>
      <c r="R70" s="33"/>
    </row>
    <row r="71" spans="2:18" s="1" customFormat="1" ht="14.45" customHeight="1" x14ac:dyDescent="0.3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6"/>
    </row>
    <row r="75" spans="2:18" s="1" customFormat="1" ht="6.95" customHeight="1" x14ac:dyDescent="0.3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9"/>
    </row>
    <row r="76" spans="2:18" s="1" customFormat="1" ht="36.950000000000003" customHeight="1" x14ac:dyDescent="0.3">
      <c r="B76" s="32"/>
      <c r="C76" s="197" t="s">
        <v>100</v>
      </c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33"/>
    </row>
    <row r="77" spans="2:18" s="1" customFormat="1" ht="6.95" customHeight="1" x14ac:dyDescent="0.3">
      <c r="B77" s="32"/>
      <c r="R77" s="33"/>
    </row>
    <row r="78" spans="2:18" s="1" customFormat="1" ht="30" customHeight="1" x14ac:dyDescent="0.3">
      <c r="B78" s="32"/>
      <c r="C78" s="29" t="s">
        <v>16</v>
      </c>
      <c r="F78" s="237" t="str">
        <f>F6</f>
        <v>Zníženie energetickej náročnosti spoločnosti Kovomont-PO, Výrobná hala č.1 + administratívna budova</v>
      </c>
      <c r="G78" s="238"/>
      <c r="H78" s="238"/>
      <c r="I78" s="238"/>
      <c r="J78" s="238"/>
      <c r="K78" s="238"/>
      <c r="L78" s="238"/>
      <c r="M78" s="238"/>
      <c r="N78" s="238"/>
      <c r="O78" s="238"/>
      <c r="P78" s="238"/>
      <c r="R78" s="33"/>
    </row>
    <row r="79" spans="2:18" s="1" customFormat="1" ht="36.950000000000003" customHeight="1" x14ac:dyDescent="0.3">
      <c r="B79" s="32"/>
      <c r="C79" s="63" t="s">
        <v>97</v>
      </c>
      <c r="F79" s="215" t="str">
        <f>F7</f>
        <v>04  - SO 102 - Hala 1 - Ostatné</v>
      </c>
      <c r="G79" s="235"/>
      <c r="H79" s="235"/>
      <c r="I79" s="235"/>
      <c r="J79" s="235"/>
      <c r="K79" s="235"/>
      <c r="L79" s="235"/>
      <c r="M79" s="235"/>
      <c r="N79" s="235"/>
      <c r="O79" s="235"/>
      <c r="P79" s="235"/>
      <c r="R79" s="33"/>
    </row>
    <row r="80" spans="2:18" s="1" customFormat="1" ht="6.95" customHeight="1" x14ac:dyDescent="0.3">
      <c r="B80" s="32"/>
      <c r="R80" s="33"/>
    </row>
    <row r="81" spans="2:47" s="1" customFormat="1" ht="18" customHeight="1" x14ac:dyDescent="0.3">
      <c r="B81" s="32"/>
      <c r="C81" s="29" t="s">
        <v>20</v>
      </c>
      <c r="F81" s="27" t="str">
        <f>F9</f>
        <v>Prešov</v>
      </c>
      <c r="K81" s="29" t="s">
        <v>22</v>
      </c>
      <c r="M81" s="239">
        <f>IF(O9="","",O9)</f>
        <v>43896</v>
      </c>
      <c r="N81" s="239"/>
      <c r="O81" s="239"/>
      <c r="P81" s="239"/>
      <c r="R81" s="33"/>
    </row>
    <row r="82" spans="2:47" s="1" customFormat="1" ht="6.95" customHeight="1" x14ac:dyDescent="0.3">
      <c r="B82" s="32"/>
      <c r="R82" s="33"/>
    </row>
    <row r="83" spans="2:47" s="1" customFormat="1" ht="15" x14ac:dyDescent="0.3">
      <c r="B83" s="32"/>
      <c r="C83" s="29" t="s">
        <v>23</v>
      </c>
      <c r="F83" s="27" t="str">
        <f>E12</f>
        <v>Kovomont - PO s.r.o., Prešov</v>
      </c>
      <c r="K83" s="29" t="s">
        <v>29</v>
      </c>
      <c r="M83" s="199" t="str">
        <f>E18</f>
        <v>ing. M. Kovaľ, Prešov</v>
      </c>
      <c r="N83" s="199"/>
      <c r="O83" s="199"/>
      <c r="P83" s="199"/>
      <c r="Q83" s="199"/>
      <c r="R83" s="33"/>
    </row>
    <row r="84" spans="2:47" s="1" customFormat="1" ht="14.45" customHeight="1" x14ac:dyDescent="0.3">
      <c r="B84" s="32"/>
      <c r="C84" s="29" t="s">
        <v>27</v>
      </c>
      <c r="F84" s="27" t="str">
        <f>IF(E15="","",E15)</f>
        <v xml:space="preserve"> </v>
      </c>
      <c r="K84" s="29" t="s">
        <v>32</v>
      </c>
      <c r="M84" s="199" t="str">
        <f>E21</f>
        <v xml:space="preserve"> </v>
      </c>
      <c r="N84" s="199"/>
      <c r="O84" s="199"/>
      <c r="P84" s="199"/>
      <c r="Q84" s="199"/>
      <c r="R84" s="33"/>
    </row>
    <row r="85" spans="2:47" s="1" customFormat="1" ht="10.35" customHeight="1" x14ac:dyDescent="0.3">
      <c r="B85" s="32"/>
      <c r="R85" s="33"/>
    </row>
    <row r="86" spans="2:47" s="1" customFormat="1" ht="29.25" customHeight="1" x14ac:dyDescent="0.3">
      <c r="B86" s="32"/>
      <c r="C86" s="242" t="s">
        <v>101</v>
      </c>
      <c r="D86" s="243"/>
      <c r="E86" s="243"/>
      <c r="F86" s="243"/>
      <c r="G86" s="243"/>
      <c r="H86" s="95"/>
      <c r="I86" s="95"/>
      <c r="J86" s="95"/>
      <c r="K86" s="95"/>
      <c r="L86" s="95"/>
      <c r="M86" s="95"/>
      <c r="N86" s="242" t="s">
        <v>102</v>
      </c>
      <c r="O86" s="243"/>
      <c r="P86" s="243"/>
      <c r="Q86" s="243"/>
      <c r="R86" s="33"/>
    </row>
    <row r="87" spans="2:47" s="1" customFormat="1" ht="10.35" customHeight="1" x14ac:dyDescent="0.3">
      <c r="B87" s="32"/>
      <c r="R87" s="33"/>
    </row>
    <row r="88" spans="2:47" s="1" customFormat="1" ht="29.25" customHeight="1" x14ac:dyDescent="0.3">
      <c r="B88" s="32"/>
      <c r="C88" s="102" t="s">
        <v>103</v>
      </c>
      <c r="N88" s="205">
        <f>N115</f>
        <v>0</v>
      </c>
      <c r="O88" s="244"/>
      <c r="P88" s="244"/>
      <c r="Q88" s="244"/>
      <c r="R88" s="33"/>
      <c r="AU88" s="20" t="s">
        <v>104</v>
      </c>
    </row>
    <row r="89" spans="2:47" s="6" customFormat="1" ht="24.95" customHeight="1" x14ac:dyDescent="0.3">
      <c r="B89" s="103"/>
      <c r="D89" s="104" t="s">
        <v>200</v>
      </c>
      <c r="N89" s="245">
        <f>N116</f>
        <v>0</v>
      </c>
      <c r="O89" s="246"/>
      <c r="P89" s="246"/>
      <c r="Q89" s="246"/>
      <c r="R89" s="105"/>
    </row>
    <row r="90" spans="2:47" s="7" customFormat="1" ht="19.899999999999999" customHeight="1" x14ac:dyDescent="0.3">
      <c r="B90" s="106"/>
      <c r="D90" s="107" t="s">
        <v>386</v>
      </c>
      <c r="N90" s="247">
        <f>N117</f>
        <v>0</v>
      </c>
      <c r="O90" s="248"/>
      <c r="P90" s="248"/>
      <c r="Q90" s="248"/>
      <c r="R90" s="108"/>
    </row>
    <row r="91" spans="2:47" s="7" customFormat="1" ht="19.899999999999999" customHeight="1" x14ac:dyDescent="0.3">
      <c r="B91" s="106"/>
      <c r="D91" s="107" t="s">
        <v>286</v>
      </c>
      <c r="N91" s="247">
        <f>N122</f>
        <v>0</v>
      </c>
      <c r="O91" s="248"/>
      <c r="P91" s="248"/>
      <c r="Q91" s="248"/>
      <c r="R91" s="108"/>
    </row>
    <row r="92" spans="2:47" s="7" customFormat="1" ht="19.899999999999999" customHeight="1" x14ac:dyDescent="0.3">
      <c r="B92" s="106"/>
      <c r="D92" s="187" t="s">
        <v>405</v>
      </c>
      <c r="N92" s="247">
        <f>N125</f>
        <v>0</v>
      </c>
      <c r="O92" s="248"/>
      <c r="P92" s="248"/>
      <c r="Q92" s="248"/>
      <c r="R92" s="108"/>
    </row>
    <row r="93" spans="2:47" s="6" customFormat="1" ht="24.95" customHeight="1" x14ac:dyDescent="0.3">
      <c r="B93" s="103"/>
      <c r="D93" s="104" t="s">
        <v>205</v>
      </c>
      <c r="N93" s="245">
        <f>N129</f>
        <v>0</v>
      </c>
      <c r="O93" s="246"/>
      <c r="P93" s="246"/>
      <c r="Q93" s="246"/>
      <c r="R93" s="105"/>
    </row>
    <row r="94" spans="2:47" s="7" customFormat="1" ht="19.899999999999999" customHeight="1" x14ac:dyDescent="0.3">
      <c r="B94" s="106"/>
      <c r="D94" s="107" t="s">
        <v>206</v>
      </c>
      <c r="N94" s="247">
        <f>N130</f>
        <v>0</v>
      </c>
      <c r="O94" s="248"/>
      <c r="P94" s="248"/>
      <c r="Q94" s="248"/>
      <c r="R94" s="108"/>
    </row>
    <row r="95" spans="2:47" s="1" customFormat="1" ht="21.75" customHeight="1" x14ac:dyDescent="0.3">
      <c r="B95" s="32"/>
      <c r="R95" s="33"/>
    </row>
    <row r="96" spans="2:47" s="1" customFormat="1" ht="29.25" customHeight="1" x14ac:dyDescent="0.3">
      <c r="B96" s="32"/>
      <c r="C96" s="102" t="s">
        <v>109</v>
      </c>
      <c r="N96" s="244">
        <v>0</v>
      </c>
      <c r="O96" s="251"/>
      <c r="P96" s="251"/>
      <c r="Q96" s="251"/>
      <c r="R96" s="33"/>
      <c r="T96" s="109"/>
      <c r="U96" s="110" t="s">
        <v>37</v>
      </c>
    </row>
    <row r="97" spans="2:18" s="1" customFormat="1" ht="18" customHeight="1" x14ac:dyDescent="0.3">
      <c r="B97" s="32"/>
      <c r="R97" s="33"/>
    </row>
    <row r="98" spans="2:18" s="1" customFormat="1" ht="29.25" customHeight="1" x14ac:dyDescent="0.3">
      <c r="B98" s="32"/>
      <c r="C98" s="94" t="s">
        <v>90</v>
      </c>
      <c r="D98" s="95"/>
      <c r="E98" s="95"/>
      <c r="F98" s="95"/>
      <c r="G98" s="95"/>
      <c r="H98" s="95"/>
      <c r="I98" s="95"/>
      <c r="J98" s="95"/>
      <c r="K98" s="95"/>
      <c r="L98" s="204">
        <f>ROUND(SUM(N88+N96),2)</f>
        <v>0</v>
      </c>
      <c r="M98" s="204"/>
      <c r="N98" s="204"/>
      <c r="O98" s="204"/>
      <c r="P98" s="204"/>
      <c r="Q98" s="204"/>
      <c r="R98" s="33"/>
    </row>
    <row r="99" spans="2:18" s="1" customFormat="1" ht="6.95" customHeight="1" x14ac:dyDescent="0.3">
      <c r="B99" s="54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6"/>
    </row>
    <row r="103" spans="2:18" s="1" customFormat="1" ht="6.95" customHeight="1" x14ac:dyDescent="0.3">
      <c r="B103" s="57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9"/>
    </row>
    <row r="104" spans="2:18" s="1" customFormat="1" ht="36.950000000000003" customHeight="1" x14ac:dyDescent="0.3">
      <c r="B104" s="32"/>
      <c r="C104" s="197" t="s">
        <v>110</v>
      </c>
      <c r="D104" s="235"/>
      <c r="E104" s="235"/>
      <c r="F104" s="235"/>
      <c r="G104" s="235"/>
      <c r="H104" s="235"/>
      <c r="I104" s="235"/>
      <c r="J104" s="235"/>
      <c r="K104" s="235"/>
      <c r="L104" s="235"/>
      <c r="M104" s="235"/>
      <c r="N104" s="235"/>
      <c r="O104" s="235"/>
      <c r="P104" s="235"/>
      <c r="Q104" s="235"/>
      <c r="R104" s="33"/>
    </row>
    <row r="105" spans="2:18" s="1" customFormat="1" ht="6.95" customHeight="1" x14ac:dyDescent="0.3">
      <c r="B105" s="32"/>
      <c r="R105" s="33"/>
    </row>
    <row r="106" spans="2:18" s="1" customFormat="1" ht="30" customHeight="1" x14ac:dyDescent="0.3">
      <c r="B106" s="32"/>
      <c r="C106" s="29" t="s">
        <v>16</v>
      </c>
      <c r="F106" s="237" t="str">
        <f>F6</f>
        <v>Zníženie energetickej náročnosti spoločnosti Kovomont-PO, Výrobná hala č.1 + administratívna budova</v>
      </c>
      <c r="G106" s="238"/>
      <c r="H106" s="238"/>
      <c r="I106" s="238"/>
      <c r="J106" s="238"/>
      <c r="K106" s="238"/>
      <c r="L106" s="238"/>
      <c r="M106" s="238"/>
      <c r="N106" s="238"/>
      <c r="O106" s="238"/>
      <c r="P106" s="238"/>
      <c r="R106" s="33"/>
    </row>
    <row r="107" spans="2:18" s="1" customFormat="1" ht="36.950000000000003" customHeight="1" x14ac:dyDescent="0.3">
      <c r="B107" s="32"/>
      <c r="C107" s="63" t="s">
        <v>97</v>
      </c>
      <c r="F107" s="215" t="str">
        <f>F7</f>
        <v>04  - SO 102 - Hala 1 - Ostatné</v>
      </c>
      <c r="G107" s="235"/>
      <c r="H107" s="235"/>
      <c r="I107" s="235"/>
      <c r="J107" s="235"/>
      <c r="K107" s="235"/>
      <c r="L107" s="235"/>
      <c r="M107" s="235"/>
      <c r="N107" s="235"/>
      <c r="O107" s="235"/>
      <c r="P107" s="235"/>
      <c r="R107" s="33"/>
    </row>
    <row r="108" spans="2:18" s="1" customFormat="1" ht="6.95" customHeight="1" x14ac:dyDescent="0.3">
      <c r="B108" s="32"/>
      <c r="R108" s="33"/>
    </row>
    <row r="109" spans="2:18" s="1" customFormat="1" ht="18" customHeight="1" x14ac:dyDescent="0.3">
      <c r="B109" s="32"/>
      <c r="C109" s="29" t="s">
        <v>20</v>
      </c>
      <c r="F109" s="27" t="str">
        <f>F9</f>
        <v>Prešov</v>
      </c>
      <c r="K109" s="29" t="s">
        <v>22</v>
      </c>
      <c r="M109" s="239">
        <f>IF(O9="","",O9)</f>
        <v>43896</v>
      </c>
      <c r="N109" s="239"/>
      <c r="O109" s="239"/>
      <c r="P109" s="239"/>
      <c r="R109" s="33"/>
    </row>
    <row r="110" spans="2:18" s="1" customFormat="1" ht="6.95" customHeight="1" x14ac:dyDescent="0.3">
      <c r="B110" s="32"/>
      <c r="R110" s="33"/>
    </row>
    <row r="111" spans="2:18" s="1" customFormat="1" ht="15" x14ac:dyDescent="0.3">
      <c r="B111" s="32"/>
      <c r="C111" s="29" t="s">
        <v>23</v>
      </c>
      <c r="F111" s="27" t="str">
        <f>E12</f>
        <v>Kovomont - PO s.r.o., Prešov</v>
      </c>
      <c r="K111" s="29" t="s">
        <v>29</v>
      </c>
      <c r="M111" s="199" t="str">
        <f>E18</f>
        <v>ing. M. Kovaľ, Prešov</v>
      </c>
      <c r="N111" s="199"/>
      <c r="O111" s="199"/>
      <c r="P111" s="199"/>
      <c r="Q111" s="199"/>
      <c r="R111" s="33"/>
    </row>
    <row r="112" spans="2:18" s="1" customFormat="1" ht="14.45" customHeight="1" x14ac:dyDescent="0.3">
      <c r="B112" s="32"/>
      <c r="C112" s="29" t="s">
        <v>27</v>
      </c>
      <c r="F112" s="27" t="str">
        <f>IF(E15="","",E15)</f>
        <v xml:space="preserve"> </v>
      </c>
      <c r="K112" s="29" t="s">
        <v>32</v>
      </c>
      <c r="M112" s="199" t="str">
        <f>E21</f>
        <v xml:space="preserve"> </v>
      </c>
      <c r="N112" s="199"/>
      <c r="O112" s="199"/>
      <c r="P112" s="199"/>
      <c r="Q112" s="199"/>
      <c r="R112" s="33"/>
    </row>
    <row r="113" spans="2:65" s="1" customFormat="1" ht="10.35" customHeight="1" x14ac:dyDescent="0.3">
      <c r="B113" s="32"/>
      <c r="R113" s="33"/>
    </row>
    <row r="114" spans="2:65" s="8" customFormat="1" ht="29.25" customHeight="1" x14ac:dyDescent="0.3">
      <c r="B114" s="111"/>
      <c r="C114" s="112" t="s">
        <v>111</v>
      </c>
      <c r="D114" s="113" t="s">
        <v>112</v>
      </c>
      <c r="E114" s="113" t="s">
        <v>55</v>
      </c>
      <c r="F114" s="252" t="s">
        <v>113</v>
      </c>
      <c r="G114" s="252"/>
      <c r="H114" s="252"/>
      <c r="I114" s="252"/>
      <c r="J114" s="113" t="s">
        <v>114</v>
      </c>
      <c r="K114" s="113" t="s">
        <v>115</v>
      </c>
      <c r="L114" s="252" t="s">
        <v>116</v>
      </c>
      <c r="M114" s="252"/>
      <c r="N114" s="252" t="s">
        <v>102</v>
      </c>
      <c r="O114" s="252"/>
      <c r="P114" s="252"/>
      <c r="Q114" s="253"/>
      <c r="R114" s="114"/>
      <c r="T114" s="68" t="s">
        <v>117</v>
      </c>
      <c r="U114" s="69" t="s">
        <v>37</v>
      </c>
      <c r="V114" s="69" t="s">
        <v>118</v>
      </c>
      <c r="W114" s="69" t="s">
        <v>119</v>
      </c>
      <c r="X114" s="69" t="s">
        <v>120</v>
      </c>
      <c r="Y114" s="69" t="s">
        <v>121</v>
      </c>
      <c r="Z114" s="69" t="s">
        <v>122</v>
      </c>
      <c r="AA114" s="70" t="s">
        <v>123</v>
      </c>
    </row>
    <row r="115" spans="2:65" s="1" customFormat="1" ht="29.25" customHeight="1" x14ac:dyDescent="0.35">
      <c r="B115" s="32"/>
      <c r="C115" s="72" t="s">
        <v>98</v>
      </c>
      <c r="N115" s="254">
        <f>N116+N129</f>
        <v>0</v>
      </c>
      <c r="O115" s="255"/>
      <c r="P115" s="255"/>
      <c r="Q115" s="255"/>
      <c r="R115" s="33"/>
      <c r="T115" s="71"/>
      <c r="U115" s="46"/>
      <c r="V115" s="46"/>
      <c r="W115" s="115" t="e">
        <f>W116+#REF!</f>
        <v>#REF!</v>
      </c>
      <c r="X115" s="46"/>
      <c r="Y115" s="115" t="e">
        <f>Y116+#REF!</f>
        <v>#REF!</v>
      </c>
      <c r="Z115" s="46"/>
      <c r="AA115" s="116" t="e">
        <f>AA116+#REF!</f>
        <v>#REF!</v>
      </c>
      <c r="AT115" s="20" t="s">
        <v>72</v>
      </c>
      <c r="AU115" s="20" t="s">
        <v>104</v>
      </c>
      <c r="BK115" s="117" t="e">
        <f>BK116+#REF!</f>
        <v>#REF!</v>
      </c>
    </row>
    <row r="116" spans="2:65" s="9" customFormat="1" ht="37.35" customHeight="1" x14ac:dyDescent="0.35">
      <c r="B116" s="118"/>
      <c r="D116" s="119" t="s">
        <v>200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256">
        <f>N117+N122+N125</f>
        <v>0</v>
      </c>
      <c r="O116" s="245"/>
      <c r="P116" s="245"/>
      <c r="Q116" s="245"/>
      <c r="R116" s="120"/>
      <c r="T116" s="121"/>
      <c r="W116" s="122">
        <f>W117+W122</f>
        <v>0</v>
      </c>
      <c r="Y116" s="122">
        <f>Y117+Y122</f>
        <v>0</v>
      </c>
      <c r="AA116" s="123">
        <f>AA117+AA122</f>
        <v>0</v>
      </c>
      <c r="AR116" s="124" t="s">
        <v>130</v>
      </c>
      <c r="AT116" s="125" t="s">
        <v>72</v>
      </c>
      <c r="AU116" s="125" t="s">
        <v>73</v>
      </c>
      <c r="AY116" s="124" t="s">
        <v>124</v>
      </c>
      <c r="BK116" s="126">
        <f>BK117+BK122</f>
        <v>0</v>
      </c>
    </row>
    <row r="117" spans="2:65" s="9" customFormat="1" ht="19.899999999999999" customHeight="1" x14ac:dyDescent="0.3">
      <c r="B117" s="118"/>
      <c r="D117" s="127" t="s">
        <v>386</v>
      </c>
      <c r="E117" s="127"/>
      <c r="F117" s="127"/>
      <c r="G117" s="127"/>
      <c r="H117" s="127"/>
      <c r="I117" s="127"/>
      <c r="J117" s="127"/>
      <c r="K117" s="127"/>
      <c r="L117" s="127"/>
      <c r="M117" s="127"/>
      <c r="N117" s="257">
        <f>SUM(N118:Q121)</f>
        <v>0</v>
      </c>
      <c r="O117" s="258"/>
      <c r="P117" s="258"/>
      <c r="Q117" s="258"/>
      <c r="R117" s="120"/>
      <c r="T117" s="121"/>
      <c r="W117" s="122">
        <f>SUM(W118:W121)</f>
        <v>0</v>
      </c>
      <c r="Y117" s="122">
        <f>SUM(Y118:Y121)</f>
        <v>0</v>
      </c>
      <c r="AA117" s="123">
        <f>SUM(AA118:AA121)</f>
        <v>0</v>
      </c>
      <c r="AR117" s="124" t="s">
        <v>130</v>
      </c>
      <c r="AT117" s="125" t="s">
        <v>72</v>
      </c>
      <c r="AU117" s="125" t="s">
        <v>79</v>
      </c>
      <c r="AY117" s="124" t="s">
        <v>124</v>
      </c>
      <c r="BK117" s="126">
        <f>SUM(BK118:BK121)</f>
        <v>0</v>
      </c>
    </row>
    <row r="118" spans="2:65" s="1" customFormat="1" ht="72.75" customHeight="1" x14ac:dyDescent="0.3">
      <c r="B118" s="128"/>
      <c r="C118" s="129">
        <v>1</v>
      </c>
      <c r="D118" s="129" t="s">
        <v>125</v>
      </c>
      <c r="E118" s="130" t="s">
        <v>396</v>
      </c>
      <c r="F118" s="259" t="s">
        <v>397</v>
      </c>
      <c r="G118" s="259"/>
      <c r="H118" s="259"/>
      <c r="I118" s="259"/>
      <c r="J118" s="131" t="s">
        <v>224</v>
      </c>
      <c r="K118" s="133">
        <v>1</v>
      </c>
      <c r="L118" s="260"/>
      <c r="M118" s="260"/>
      <c r="N118" s="260">
        <f t="shared" ref="N118:N121" si="0">ROUND(L118*K118,3)</f>
        <v>0</v>
      </c>
      <c r="O118" s="260"/>
      <c r="P118" s="260"/>
      <c r="Q118" s="260"/>
      <c r="R118" s="134"/>
      <c r="T118" s="163" t="s">
        <v>5</v>
      </c>
      <c r="U118" s="164" t="s">
        <v>40</v>
      </c>
      <c r="V118" s="165">
        <v>0</v>
      </c>
      <c r="W118" s="165">
        <f>V118*K118</f>
        <v>0</v>
      </c>
      <c r="X118" s="165">
        <v>0</v>
      </c>
      <c r="Y118" s="165">
        <f>X118*K118</f>
        <v>0</v>
      </c>
      <c r="Z118" s="165">
        <v>0</v>
      </c>
      <c r="AA118" s="166">
        <f>Z118*K118</f>
        <v>0</v>
      </c>
      <c r="AR118" s="20" t="s">
        <v>215</v>
      </c>
      <c r="AT118" s="20" t="s">
        <v>125</v>
      </c>
      <c r="AU118" s="20" t="s">
        <v>130</v>
      </c>
      <c r="AY118" s="20" t="s">
        <v>124</v>
      </c>
      <c r="BE118" s="138">
        <f>IF(U118="základná",N118,0)</f>
        <v>0</v>
      </c>
      <c r="BF118" s="138">
        <f>IF(U118="znížená",N118,0)</f>
        <v>0</v>
      </c>
      <c r="BG118" s="138">
        <f>IF(U118="zákl. prenesená",N118,0)</f>
        <v>0</v>
      </c>
      <c r="BH118" s="138">
        <f>IF(U118="zníž. prenesená",N118,0)</f>
        <v>0</v>
      </c>
      <c r="BI118" s="138">
        <f>IF(U118="nulová",N118,0)</f>
        <v>0</v>
      </c>
      <c r="BJ118" s="20" t="s">
        <v>130</v>
      </c>
      <c r="BK118" s="167">
        <f>ROUND(L118*K118,3)</f>
        <v>0</v>
      </c>
      <c r="BL118" s="20" t="s">
        <v>215</v>
      </c>
      <c r="BM118" s="20" t="s">
        <v>387</v>
      </c>
    </row>
    <row r="119" spans="2:65" s="1" customFormat="1" ht="69.75" customHeight="1" x14ac:dyDescent="0.3">
      <c r="B119" s="128"/>
      <c r="C119" s="129">
        <v>2</v>
      </c>
      <c r="D119" s="129" t="s">
        <v>125</v>
      </c>
      <c r="E119" s="130" t="s">
        <v>398</v>
      </c>
      <c r="F119" s="259" t="s">
        <v>399</v>
      </c>
      <c r="G119" s="259"/>
      <c r="H119" s="259"/>
      <c r="I119" s="259"/>
      <c r="J119" s="131" t="s">
        <v>224</v>
      </c>
      <c r="K119" s="133">
        <v>1</v>
      </c>
      <c r="L119" s="260"/>
      <c r="M119" s="260"/>
      <c r="N119" s="260">
        <f t="shared" si="0"/>
        <v>0</v>
      </c>
      <c r="O119" s="260"/>
      <c r="P119" s="260"/>
      <c r="Q119" s="260"/>
      <c r="R119" s="134"/>
      <c r="T119" s="163"/>
      <c r="U119" s="164"/>
      <c r="V119" s="165"/>
      <c r="W119" s="165"/>
      <c r="X119" s="165"/>
      <c r="Y119" s="165"/>
      <c r="Z119" s="165"/>
      <c r="AA119" s="166"/>
      <c r="AR119" s="20"/>
      <c r="AT119" s="20"/>
      <c r="AU119" s="20"/>
      <c r="AY119" s="20"/>
      <c r="BE119" s="138"/>
      <c r="BF119" s="138"/>
      <c r="BG119" s="138"/>
      <c r="BH119" s="138"/>
      <c r="BI119" s="138"/>
      <c r="BJ119" s="20"/>
      <c r="BK119" s="167"/>
      <c r="BL119" s="20"/>
      <c r="BM119" s="20"/>
    </row>
    <row r="120" spans="2:65" s="1" customFormat="1" ht="69.75" customHeight="1" x14ac:dyDescent="0.3">
      <c r="B120" s="128"/>
      <c r="C120" s="129">
        <v>3</v>
      </c>
      <c r="D120" s="129" t="s">
        <v>125</v>
      </c>
      <c r="E120" s="130" t="s">
        <v>400</v>
      </c>
      <c r="F120" s="259" t="s">
        <v>401</v>
      </c>
      <c r="G120" s="259"/>
      <c r="H120" s="259"/>
      <c r="I120" s="259"/>
      <c r="J120" s="131" t="s">
        <v>224</v>
      </c>
      <c r="K120" s="133">
        <v>1</v>
      </c>
      <c r="L120" s="260"/>
      <c r="M120" s="260"/>
      <c r="N120" s="260">
        <f t="shared" si="0"/>
        <v>0</v>
      </c>
      <c r="O120" s="260"/>
      <c r="P120" s="260"/>
      <c r="Q120" s="260"/>
      <c r="R120" s="134"/>
      <c r="T120" s="163"/>
      <c r="U120" s="164"/>
      <c r="V120" s="165"/>
      <c r="W120" s="165"/>
      <c r="X120" s="165"/>
      <c r="Y120" s="165"/>
      <c r="Z120" s="165"/>
      <c r="AA120" s="166"/>
      <c r="AR120" s="20"/>
      <c r="AT120" s="20"/>
      <c r="AU120" s="20"/>
      <c r="AY120" s="20"/>
      <c r="BE120" s="138"/>
      <c r="BF120" s="138"/>
      <c r="BG120" s="138"/>
      <c r="BH120" s="138"/>
      <c r="BI120" s="138"/>
      <c r="BJ120" s="20"/>
      <c r="BK120" s="167"/>
      <c r="BL120" s="20"/>
      <c r="BM120" s="20"/>
    </row>
    <row r="121" spans="2:65" s="1" customFormat="1" ht="30" customHeight="1" x14ac:dyDescent="0.3">
      <c r="B121" s="128"/>
      <c r="C121" s="129">
        <v>4</v>
      </c>
      <c r="D121" s="129" t="s">
        <v>125</v>
      </c>
      <c r="E121" s="130" t="s">
        <v>388</v>
      </c>
      <c r="F121" s="259" t="s">
        <v>402</v>
      </c>
      <c r="G121" s="259"/>
      <c r="H121" s="259"/>
      <c r="I121" s="259"/>
      <c r="J121" s="131" t="s">
        <v>224</v>
      </c>
      <c r="K121" s="133">
        <v>2</v>
      </c>
      <c r="L121" s="260"/>
      <c r="M121" s="260"/>
      <c r="N121" s="260">
        <f t="shared" si="0"/>
        <v>0</v>
      </c>
      <c r="O121" s="260"/>
      <c r="P121" s="260"/>
      <c r="Q121" s="260"/>
      <c r="R121" s="134"/>
      <c r="T121" s="163" t="s">
        <v>5</v>
      </c>
      <c r="U121" s="164" t="s">
        <v>40</v>
      </c>
      <c r="V121" s="165">
        <v>0</v>
      </c>
      <c r="W121" s="165">
        <f>V121*K121</f>
        <v>0</v>
      </c>
      <c r="X121" s="165">
        <v>0</v>
      </c>
      <c r="Y121" s="165">
        <f>X121*K121</f>
        <v>0</v>
      </c>
      <c r="Z121" s="165">
        <v>0</v>
      </c>
      <c r="AA121" s="166">
        <f>Z121*K121</f>
        <v>0</v>
      </c>
      <c r="AR121" s="20" t="s">
        <v>215</v>
      </c>
      <c r="AT121" s="20" t="s">
        <v>125</v>
      </c>
      <c r="AU121" s="20" t="s">
        <v>130</v>
      </c>
      <c r="AY121" s="20" t="s">
        <v>124</v>
      </c>
      <c r="BE121" s="138">
        <f>IF(U121="základná",N121,0)</f>
        <v>0</v>
      </c>
      <c r="BF121" s="138">
        <f>IF(U121="znížená",N121,0)</f>
        <v>0</v>
      </c>
      <c r="BG121" s="138">
        <f>IF(U121="zákl. prenesená",N121,0)</f>
        <v>0</v>
      </c>
      <c r="BH121" s="138">
        <f>IF(U121="zníž. prenesená",N121,0)</f>
        <v>0</v>
      </c>
      <c r="BI121" s="138">
        <f>IF(U121="nulová",N121,0)</f>
        <v>0</v>
      </c>
      <c r="BJ121" s="20" t="s">
        <v>130</v>
      </c>
      <c r="BK121" s="167">
        <f>ROUND(L121*K121,3)</f>
        <v>0</v>
      </c>
      <c r="BL121" s="20" t="s">
        <v>215</v>
      </c>
      <c r="BM121" s="20" t="s">
        <v>389</v>
      </c>
    </row>
    <row r="122" spans="2:65" s="168" customFormat="1" ht="29.85" customHeight="1" x14ac:dyDescent="0.3">
      <c r="B122" s="169"/>
      <c r="D122" s="170" t="s">
        <v>286</v>
      </c>
      <c r="E122" s="170"/>
      <c r="F122" s="170"/>
      <c r="G122" s="170"/>
      <c r="H122" s="170"/>
      <c r="I122" s="170"/>
      <c r="J122" s="170"/>
      <c r="K122" s="171"/>
      <c r="L122" s="171"/>
      <c r="M122" s="171"/>
      <c r="N122" s="279">
        <f>SUM(N123:Q124)</f>
        <v>0</v>
      </c>
      <c r="O122" s="280"/>
      <c r="P122" s="280"/>
      <c r="Q122" s="280"/>
      <c r="R122" s="172"/>
      <c r="T122" s="173"/>
      <c r="W122" s="174">
        <f>SUM(W123:W124)</f>
        <v>0</v>
      </c>
      <c r="Y122" s="174">
        <f>SUM(Y123:Y124)</f>
        <v>0</v>
      </c>
      <c r="AA122" s="175">
        <f>SUM(AA123:AA124)</f>
        <v>0</v>
      </c>
      <c r="AR122" s="176" t="s">
        <v>130</v>
      </c>
      <c r="AT122" s="177" t="s">
        <v>72</v>
      </c>
      <c r="AU122" s="177" t="s">
        <v>79</v>
      </c>
      <c r="AY122" s="176" t="s">
        <v>124</v>
      </c>
      <c r="BK122" s="178">
        <f>SUM(BK123:BK124)</f>
        <v>0</v>
      </c>
    </row>
    <row r="123" spans="2:65" s="1" customFormat="1" ht="25.5" customHeight="1" x14ac:dyDescent="0.3">
      <c r="B123" s="128"/>
      <c r="C123" s="129">
        <v>5</v>
      </c>
      <c r="D123" s="129" t="s">
        <v>125</v>
      </c>
      <c r="E123" s="130" t="s">
        <v>390</v>
      </c>
      <c r="F123" s="259" t="s">
        <v>391</v>
      </c>
      <c r="G123" s="259"/>
      <c r="H123" s="259"/>
      <c r="I123" s="259"/>
      <c r="J123" s="131" t="s">
        <v>224</v>
      </c>
      <c r="K123" s="133">
        <v>1</v>
      </c>
      <c r="L123" s="260"/>
      <c r="M123" s="260"/>
      <c r="N123" s="260">
        <f>ROUND(L123*K123,3)</f>
        <v>0</v>
      </c>
      <c r="O123" s="260"/>
      <c r="P123" s="260"/>
      <c r="Q123" s="260"/>
      <c r="R123" s="134"/>
      <c r="T123" s="163" t="s">
        <v>5</v>
      </c>
      <c r="U123" s="164" t="s">
        <v>40</v>
      </c>
      <c r="V123" s="165">
        <v>0</v>
      </c>
      <c r="W123" s="165">
        <f>V123*K123</f>
        <v>0</v>
      </c>
      <c r="X123" s="165">
        <v>0</v>
      </c>
      <c r="Y123" s="165">
        <f>X123*K123</f>
        <v>0</v>
      </c>
      <c r="Z123" s="165">
        <v>0</v>
      </c>
      <c r="AA123" s="166">
        <f>Z123*K123</f>
        <v>0</v>
      </c>
      <c r="AR123" s="20" t="s">
        <v>215</v>
      </c>
      <c r="AT123" s="20" t="s">
        <v>125</v>
      </c>
      <c r="AU123" s="20" t="s">
        <v>130</v>
      </c>
      <c r="AY123" s="20" t="s">
        <v>124</v>
      </c>
      <c r="BE123" s="138">
        <f>IF(U123="základná",N123,0)</f>
        <v>0</v>
      </c>
      <c r="BF123" s="138">
        <f>IF(U123="znížená",N123,0)</f>
        <v>0</v>
      </c>
      <c r="BG123" s="138">
        <f>IF(U123="zákl. prenesená",N123,0)</f>
        <v>0</v>
      </c>
      <c r="BH123" s="138">
        <f>IF(U123="zníž. prenesená",N123,0)</f>
        <v>0</v>
      </c>
      <c r="BI123" s="138">
        <f>IF(U123="nulová",N123,0)</f>
        <v>0</v>
      </c>
      <c r="BJ123" s="20" t="s">
        <v>130</v>
      </c>
      <c r="BK123" s="167">
        <f>ROUND(L123*K123,3)</f>
        <v>0</v>
      </c>
      <c r="BL123" s="20" t="s">
        <v>215</v>
      </c>
      <c r="BM123" s="20" t="s">
        <v>403</v>
      </c>
    </row>
    <row r="124" spans="2:65" s="1" customFormat="1" ht="38.25" customHeight="1" x14ac:dyDescent="0.3">
      <c r="B124" s="128"/>
      <c r="C124" s="129">
        <v>6</v>
      </c>
      <c r="D124" s="129" t="s">
        <v>125</v>
      </c>
      <c r="E124" s="130" t="s">
        <v>375</v>
      </c>
      <c r="F124" s="259" t="s">
        <v>376</v>
      </c>
      <c r="G124" s="259"/>
      <c r="H124" s="259"/>
      <c r="I124" s="259"/>
      <c r="J124" s="131" t="s">
        <v>238</v>
      </c>
      <c r="K124" s="133">
        <v>3.8130000000000002</v>
      </c>
      <c r="L124" s="260"/>
      <c r="M124" s="260"/>
      <c r="N124" s="260">
        <f>ROUND(L124*K124,3)</f>
        <v>0</v>
      </c>
      <c r="O124" s="260"/>
      <c r="P124" s="260"/>
      <c r="Q124" s="260"/>
      <c r="R124" s="134"/>
      <c r="T124" s="163" t="s">
        <v>5</v>
      </c>
      <c r="U124" s="164" t="s">
        <v>40</v>
      </c>
      <c r="V124" s="165">
        <v>0</v>
      </c>
      <c r="W124" s="165">
        <f>V124*K124</f>
        <v>0</v>
      </c>
      <c r="X124" s="165">
        <v>0</v>
      </c>
      <c r="Y124" s="165">
        <f>X124*K124</f>
        <v>0</v>
      </c>
      <c r="Z124" s="165">
        <v>0</v>
      </c>
      <c r="AA124" s="166">
        <f>Z124*K124</f>
        <v>0</v>
      </c>
      <c r="AR124" s="20" t="s">
        <v>215</v>
      </c>
      <c r="AT124" s="20" t="s">
        <v>125</v>
      </c>
      <c r="AU124" s="20" t="s">
        <v>130</v>
      </c>
      <c r="AY124" s="20" t="s">
        <v>124</v>
      </c>
      <c r="BE124" s="138">
        <f>IF(U124="základná",N124,0)</f>
        <v>0</v>
      </c>
      <c r="BF124" s="138">
        <f>IF(U124="znížená",N124,0)</f>
        <v>0</v>
      </c>
      <c r="BG124" s="138">
        <f>IF(U124="zákl. prenesená",N124,0)</f>
        <v>0</v>
      </c>
      <c r="BH124" s="138">
        <f>IF(U124="zníž. prenesená",N124,0)</f>
        <v>0</v>
      </c>
      <c r="BI124" s="138">
        <f>IF(U124="nulová",N124,0)</f>
        <v>0</v>
      </c>
      <c r="BJ124" s="20" t="s">
        <v>130</v>
      </c>
      <c r="BK124" s="167">
        <f>ROUND(L124*K124,3)</f>
        <v>0</v>
      </c>
      <c r="BL124" s="20" t="s">
        <v>215</v>
      </c>
      <c r="BM124" s="20" t="s">
        <v>404</v>
      </c>
    </row>
    <row r="125" spans="2:65" s="168" customFormat="1" ht="29.85" customHeight="1" x14ac:dyDescent="0.3">
      <c r="B125" s="169"/>
      <c r="D125" s="170" t="s">
        <v>405</v>
      </c>
      <c r="E125" s="170"/>
      <c r="F125" s="170"/>
      <c r="G125" s="170"/>
      <c r="H125" s="170"/>
      <c r="I125" s="170"/>
      <c r="J125" s="170"/>
      <c r="K125" s="171"/>
      <c r="L125" s="171"/>
      <c r="M125" s="171"/>
      <c r="N125" s="279">
        <f>SUM(N126:Q128)</f>
        <v>0</v>
      </c>
      <c r="O125" s="280"/>
      <c r="P125" s="280"/>
      <c r="Q125" s="280"/>
      <c r="R125" s="172"/>
      <c r="T125" s="173"/>
      <c r="W125" s="174">
        <f>SUM(W126:W128)</f>
        <v>4.6662499999999998</v>
      </c>
      <c r="Y125" s="174">
        <f>SUM(Y126:Y128)</f>
        <v>9.2499999999999995E-3</v>
      </c>
      <c r="AA125" s="175">
        <f>SUM(AA126:AA128)</f>
        <v>0</v>
      </c>
      <c r="AR125" s="176" t="s">
        <v>130</v>
      </c>
      <c r="AT125" s="177" t="s">
        <v>72</v>
      </c>
      <c r="AU125" s="177" t="s">
        <v>79</v>
      </c>
      <c r="AY125" s="176" t="s">
        <v>124</v>
      </c>
      <c r="BK125" s="178">
        <f>SUM(BK126:BK128)</f>
        <v>0</v>
      </c>
    </row>
    <row r="126" spans="2:65" s="1" customFormat="1" ht="25.5" customHeight="1" x14ac:dyDescent="0.3">
      <c r="B126" s="128"/>
      <c r="C126" s="129">
        <v>7</v>
      </c>
      <c r="D126" s="129" t="s">
        <v>125</v>
      </c>
      <c r="E126" s="130" t="s">
        <v>406</v>
      </c>
      <c r="F126" s="259" t="s">
        <v>407</v>
      </c>
      <c r="G126" s="259"/>
      <c r="H126" s="259"/>
      <c r="I126" s="259"/>
      <c r="J126" s="131" t="s">
        <v>267</v>
      </c>
      <c r="K126" s="133">
        <v>25</v>
      </c>
      <c r="L126" s="260"/>
      <c r="M126" s="260"/>
      <c r="N126" s="260">
        <f>ROUND(L126*K126,3)</f>
        <v>0</v>
      </c>
      <c r="O126" s="260"/>
      <c r="P126" s="260"/>
      <c r="Q126" s="260"/>
      <c r="R126" s="134"/>
      <c r="T126" s="163" t="s">
        <v>5</v>
      </c>
      <c r="U126" s="164" t="s">
        <v>40</v>
      </c>
      <c r="V126" s="165">
        <v>1.0999999999999999E-2</v>
      </c>
      <c r="W126" s="165">
        <f>V126*K126</f>
        <v>0.27499999999999997</v>
      </c>
      <c r="X126" s="165">
        <v>0</v>
      </c>
      <c r="Y126" s="165">
        <f>X126*K126</f>
        <v>0</v>
      </c>
      <c r="Z126" s="165">
        <v>0</v>
      </c>
      <c r="AA126" s="166">
        <f>Z126*K126</f>
        <v>0</v>
      </c>
      <c r="AR126" s="20" t="s">
        <v>215</v>
      </c>
      <c r="AT126" s="20" t="s">
        <v>125</v>
      </c>
      <c r="AU126" s="20" t="s">
        <v>130</v>
      </c>
      <c r="AY126" s="20" t="s">
        <v>124</v>
      </c>
      <c r="BE126" s="138">
        <f>IF(U126="základná",N126,0)</f>
        <v>0</v>
      </c>
      <c r="BF126" s="138">
        <f>IF(U126="znížená",N126,0)</f>
        <v>0</v>
      </c>
      <c r="BG126" s="138">
        <f>IF(U126="zákl. prenesená",N126,0)</f>
        <v>0</v>
      </c>
      <c r="BH126" s="138">
        <f>IF(U126="zníž. prenesená",N126,0)</f>
        <v>0</v>
      </c>
      <c r="BI126" s="138">
        <f>IF(U126="nulová",N126,0)</f>
        <v>0</v>
      </c>
      <c r="BJ126" s="20" t="s">
        <v>130</v>
      </c>
      <c r="BK126" s="167">
        <f>ROUND(L126*K126,3)</f>
        <v>0</v>
      </c>
      <c r="BL126" s="20" t="s">
        <v>215</v>
      </c>
      <c r="BM126" s="20" t="s">
        <v>408</v>
      </c>
    </row>
    <row r="127" spans="2:65" s="1" customFormat="1" ht="38.25" customHeight="1" x14ac:dyDescent="0.3">
      <c r="B127" s="128"/>
      <c r="C127" s="129">
        <v>8</v>
      </c>
      <c r="D127" s="129" t="s">
        <v>125</v>
      </c>
      <c r="E127" s="130" t="s">
        <v>409</v>
      </c>
      <c r="F127" s="259" t="s">
        <v>410</v>
      </c>
      <c r="G127" s="259"/>
      <c r="H127" s="259"/>
      <c r="I127" s="259"/>
      <c r="J127" s="131" t="s">
        <v>224</v>
      </c>
      <c r="K127" s="133">
        <v>25</v>
      </c>
      <c r="L127" s="260"/>
      <c r="M127" s="260"/>
      <c r="N127" s="260">
        <f>ROUND(L127*K127,3)</f>
        <v>0</v>
      </c>
      <c r="O127" s="260"/>
      <c r="P127" s="260"/>
      <c r="Q127" s="260"/>
      <c r="R127" s="134"/>
      <c r="T127" s="163" t="s">
        <v>5</v>
      </c>
      <c r="U127" s="164" t="s">
        <v>40</v>
      </c>
      <c r="V127" s="165">
        <v>0.12939999999999999</v>
      </c>
      <c r="W127" s="165">
        <f>V127*K127</f>
        <v>3.2349999999999999</v>
      </c>
      <c r="X127" s="165">
        <v>2.3000000000000001E-4</v>
      </c>
      <c r="Y127" s="165">
        <f>X127*K127</f>
        <v>5.7499999999999999E-3</v>
      </c>
      <c r="Z127" s="165">
        <v>0</v>
      </c>
      <c r="AA127" s="166">
        <f>Z127*K127</f>
        <v>0</v>
      </c>
      <c r="AR127" s="20" t="s">
        <v>215</v>
      </c>
      <c r="AT127" s="20" t="s">
        <v>125</v>
      </c>
      <c r="AU127" s="20" t="s">
        <v>130</v>
      </c>
      <c r="AY127" s="20" t="s">
        <v>124</v>
      </c>
      <c r="BE127" s="138">
        <f>IF(U127="základná",N127,0)</f>
        <v>0</v>
      </c>
      <c r="BF127" s="138">
        <f>IF(U127="znížená",N127,0)</f>
        <v>0</v>
      </c>
      <c r="BG127" s="138">
        <f>IF(U127="zákl. prenesená",N127,0)</f>
        <v>0</v>
      </c>
      <c r="BH127" s="138">
        <f>IF(U127="zníž. prenesená",N127,0)</f>
        <v>0</v>
      </c>
      <c r="BI127" s="138">
        <f>IF(U127="nulová",N127,0)</f>
        <v>0</v>
      </c>
      <c r="BJ127" s="20" t="s">
        <v>130</v>
      </c>
      <c r="BK127" s="167">
        <f>ROUND(L127*K127,3)</f>
        <v>0</v>
      </c>
      <c r="BL127" s="20" t="s">
        <v>215</v>
      </c>
      <c r="BM127" s="20" t="s">
        <v>411</v>
      </c>
    </row>
    <row r="128" spans="2:65" s="1" customFormat="1" ht="38.25" customHeight="1" x14ac:dyDescent="0.3">
      <c r="B128" s="128"/>
      <c r="C128" s="129">
        <v>9</v>
      </c>
      <c r="D128" s="129" t="s">
        <v>125</v>
      </c>
      <c r="E128" s="130" t="s">
        <v>412</v>
      </c>
      <c r="F128" s="259" t="s">
        <v>413</v>
      </c>
      <c r="G128" s="259"/>
      <c r="H128" s="259"/>
      <c r="I128" s="259"/>
      <c r="J128" s="131" t="s">
        <v>224</v>
      </c>
      <c r="K128" s="133">
        <v>25</v>
      </c>
      <c r="L128" s="260"/>
      <c r="M128" s="260"/>
      <c r="N128" s="260">
        <f>ROUND(L128*K128,3)</f>
        <v>0</v>
      </c>
      <c r="O128" s="260"/>
      <c r="P128" s="260"/>
      <c r="Q128" s="260"/>
      <c r="R128" s="134"/>
      <c r="T128" s="163" t="s">
        <v>5</v>
      </c>
      <c r="U128" s="164" t="s">
        <v>40</v>
      </c>
      <c r="V128" s="165">
        <v>4.6249999999999999E-2</v>
      </c>
      <c r="W128" s="165">
        <f>V128*K128</f>
        <v>1.15625</v>
      </c>
      <c r="X128" s="165">
        <v>1.3999999999999999E-4</v>
      </c>
      <c r="Y128" s="165">
        <f>X128*K128</f>
        <v>3.4999999999999996E-3</v>
      </c>
      <c r="Z128" s="165">
        <v>0</v>
      </c>
      <c r="AA128" s="166">
        <f>Z128*K128</f>
        <v>0</v>
      </c>
      <c r="AR128" s="20" t="s">
        <v>215</v>
      </c>
      <c r="AT128" s="20" t="s">
        <v>125</v>
      </c>
      <c r="AU128" s="20" t="s">
        <v>130</v>
      </c>
      <c r="AY128" s="20" t="s">
        <v>124</v>
      </c>
      <c r="BE128" s="138">
        <f>IF(U128="základná",N128,0)</f>
        <v>0</v>
      </c>
      <c r="BF128" s="138">
        <f>IF(U128="znížená",N128,0)</f>
        <v>0</v>
      </c>
      <c r="BG128" s="138">
        <f>IF(U128="zákl. prenesená",N128,0)</f>
        <v>0</v>
      </c>
      <c r="BH128" s="138">
        <f>IF(U128="zníž. prenesená",N128,0)</f>
        <v>0</v>
      </c>
      <c r="BI128" s="138">
        <f>IF(U128="nulová",N128,0)</f>
        <v>0</v>
      </c>
      <c r="BJ128" s="20" t="s">
        <v>130</v>
      </c>
      <c r="BK128" s="167">
        <f>ROUND(L128*K128,3)</f>
        <v>0</v>
      </c>
      <c r="BL128" s="20" t="s">
        <v>215</v>
      </c>
      <c r="BM128" s="20" t="s">
        <v>414</v>
      </c>
    </row>
    <row r="129" spans="2:65" s="168" customFormat="1" ht="37.35" customHeight="1" x14ac:dyDescent="0.35">
      <c r="B129" s="169"/>
      <c r="D129" s="179" t="s">
        <v>205</v>
      </c>
      <c r="E129" s="179"/>
      <c r="F129" s="179"/>
      <c r="G129" s="179"/>
      <c r="H129" s="179"/>
      <c r="I129" s="179"/>
      <c r="J129" s="179"/>
      <c r="K129" s="180"/>
      <c r="L129" s="180"/>
      <c r="M129" s="180"/>
      <c r="N129" s="281">
        <f>N130</f>
        <v>0</v>
      </c>
      <c r="O129" s="282"/>
      <c r="P129" s="282"/>
      <c r="Q129" s="282"/>
      <c r="R129" s="172"/>
      <c r="T129" s="173"/>
      <c r="W129" s="174">
        <f>W130</f>
        <v>0</v>
      </c>
      <c r="Y129" s="174">
        <f>Y130</f>
        <v>0</v>
      </c>
      <c r="AA129" s="175">
        <f>AA130</f>
        <v>0</v>
      </c>
      <c r="AR129" s="176" t="s">
        <v>137</v>
      </c>
      <c r="AT129" s="177" t="s">
        <v>72</v>
      </c>
      <c r="AU129" s="177" t="s">
        <v>73</v>
      </c>
      <c r="AY129" s="176" t="s">
        <v>124</v>
      </c>
      <c r="BK129" s="178">
        <f>BK130</f>
        <v>0</v>
      </c>
    </row>
    <row r="130" spans="2:65" s="168" customFormat="1" ht="19.899999999999999" customHeight="1" x14ac:dyDescent="0.3">
      <c r="B130" s="169"/>
      <c r="D130" s="170" t="s">
        <v>206</v>
      </c>
      <c r="E130" s="170"/>
      <c r="F130" s="170"/>
      <c r="G130" s="170"/>
      <c r="H130" s="170"/>
      <c r="I130" s="170"/>
      <c r="J130" s="170"/>
      <c r="K130" s="171"/>
      <c r="L130" s="171"/>
      <c r="M130" s="171"/>
      <c r="N130" s="283">
        <f>SUM(N131:Q135)</f>
        <v>0</v>
      </c>
      <c r="O130" s="284"/>
      <c r="P130" s="284"/>
      <c r="Q130" s="284"/>
      <c r="R130" s="172"/>
      <c r="T130" s="173"/>
      <c r="W130" s="174">
        <f>SUM(W131:W135)</f>
        <v>0</v>
      </c>
      <c r="Y130" s="174">
        <f>SUM(Y131:Y135)</f>
        <v>0</v>
      </c>
      <c r="AA130" s="175">
        <f>SUM(AA131:AA135)</f>
        <v>0</v>
      </c>
      <c r="AR130" s="176" t="s">
        <v>137</v>
      </c>
      <c r="AT130" s="177" t="s">
        <v>72</v>
      </c>
      <c r="AU130" s="177" t="s">
        <v>79</v>
      </c>
      <c r="AY130" s="176" t="s">
        <v>124</v>
      </c>
      <c r="BK130" s="178">
        <f>SUM(BK131:BK135)</f>
        <v>0</v>
      </c>
    </row>
    <row r="131" spans="2:65" s="1" customFormat="1" ht="25.5" customHeight="1" x14ac:dyDescent="0.3">
      <c r="B131" s="128"/>
      <c r="C131" s="129">
        <v>12</v>
      </c>
      <c r="D131" s="129" t="s">
        <v>125</v>
      </c>
      <c r="E131" s="130" t="s">
        <v>392</v>
      </c>
      <c r="F131" s="259" t="s">
        <v>393</v>
      </c>
      <c r="G131" s="259"/>
      <c r="H131" s="259"/>
      <c r="I131" s="259"/>
      <c r="J131" s="131" t="s">
        <v>224</v>
      </c>
      <c r="K131" s="133">
        <v>19</v>
      </c>
      <c r="L131" s="260"/>
      <c r="M131" s="260"/>
      <c r="N131" s="260">
        <f>ROUND(L131*K131,3)</f>
        <v>0</v>
      </c>
      <c r="O131" s="260"/>
      <c r="P131" s="260"/>
      <c r="Q131" s="260"/>
      <c r="R131" s="134"/>
      <c r="T131" s="163"/>
      <c r="U131" s="164"/>
      <c r="V131" s="165"/>
      <c r="W131" s="165"/>
      <c r="X131" s="165"/>
      <c r="Y131" s="165"/>
      <c r="Z131" s="165"/>
      <c r="AA131" s="166"/>
      <c r="AR131" s="20"/>
      <c r="AT131" s="20"/>
      <c r="AU131" s="20"/>
      <c r="AY131" s="20"/>
      <c r="BE131" s="138"/>
      <c r="BF131" s="138"/>
      <c r="BG131" s="138"/>
      <c r="BH131" s="138"/>
      <c r="BI131" s="138"/>
      <c r="BJ131" s="20"/>
      <c r="BK131" s="167"/>
      <c r="BL131" s="20"/>
      <c r="BM131" s="20"/>
    </row>
    <row r="132" spans="2:65" s="1" customFormat="1" ht="25.5" customHeight="1" x14ac:dyDescent="0.3">
      <c r="B132" s="128"/>
      <c r="C132" s="129">
        <v>13</v>
      </c>
      <c r="D132" s="129" t="s">
        <v>125</v>
      </c>
      <c r="E132" s="130" t="s">
        <v>415</v>
      </c>
      <c r="F132" s="259" t="s">
        <v>416</v>
      </c>
      <c r="G132" s="259"/>
      <c r="H132" s="259"/>
      <c r="I132" s="259"/>
      <c r="J132" s="131" t="s">
        <v>224</v>
      </c>
      <c r="K132" s="133">
        <v>28</v>
      </c>
      <c r="L132" s="260"/>
      <c r="M132" s="260"/>
      <c r="N132" s="260">
        <f t="shared" ref="N132:N135" si="1">ROUND(L132*K132,3)</f>
        <v>0</v>
      </c>
      <c r="O132" s="260"/>
      <c r="P132" s="260"/>
      <c r="Q132" s="260"/>
      <c r="R132" s="134"/>
      <c r="T132" s="163"/>
      <c r="U132" s="164"/>
      <c r="V132" s="165"/>
      <c r="W132" s="165"/>
      <c r="X132" s="165"/>
      <c r="Y132" s="165"/>
      <c r="Z132" s="165"/>
      <c r="AA132" s="166"/>
      <c r="AR132" s="20"/>
      <c r="AT132" s="20"/>
      <c r="AU132" s="20"/>
      <c r="AY132" s="20"/>
      <c r="BE132" s="138"/>
      <c r="BF132" s="138"/>
      <c r="BG132" s="138"/>
      <c r="BH132" s="138"/>
      <c r="BI132" s="138"/>
      <c r="BJ132" s="20"/>
      <c r="BK132" s="167"/>
      <c r="BL132" s="20"/>
      <c r="BM132" s="20"/>
    </row>
    <row r="133" spans="2:65" s="1" customFormat="1" ht="48.75" customHeight="1" x14ac:dyDescent="0.3">
      <c r="B133" s="128"/>
      <c r="C133" s="181">
        <v>14</v>
      </c>
      <c r="D133" s="181" t="s">
        <v>217</v>
      </c>
      <c r="E133" s="182" t="s">
        <v>417</v>
      </c>
      <c r="F133" s="285" t="s">
        <v>418</v>
      </c>
      <c r="G133" s="285"/>
      <c r="H133" s="285"/>
      <c r="I133" s="285"/>
      <c r="J133" s="183" t="s">
        <v>224</v>
      </c>
      <c r="K133" s="188">
        <v>19</v>
      </c>
      <c r="L133" s="286"/>
      <c r="M133" s="286"/>
      <c r="N133" s="286">
        <f t="shared" si="1"/>
        <v>0</v>
      </c>
      <c r="O133" s="260"/>
      <c r="P133" s="260"/>
      <c r="Q133" s="260"/>
      <c r="R133" s="134"/>
      <c r="T133" s="163"/>
      <c r="U133" s="164"/>
      <c r="V133" s="165"/>
      <c r="W133" s="165"/>
      <c r="X133" s="165"/>
      <c r="Y133" s="165"/>
      <c r="Z133" s="165"/>
      <c r="AA133" s="166"/>
      <c r="AR133" s="20"/>
      <c r="AT133" s="20"/>
      <c r="AU133" s="20"/>
      <c r="AY133" s="20"/>
      <c r="BE133" s="138"/>
      <c r="BF133" s="138"/>
      <c r="BG133" s="138"/>
      <c r="BH133" s="138"/>
      <c r="BI133" s="138"/>
      <c r="BJ133" s="20"/>
      <c r="BK133" s="167"/>
      <c r="BL133" s="20"/>
      <c r="BM133" s="20"/>
    </row>
    <row r="134" spans="2:65" s="1" customFormat="1" ht="36.75" customHeight="1" x14ac:dyDescent="0.3">
      <c r="B134" s="128"/>
      <c r="C134" s="181">
        <v>15</v>
      </c>
      <c r="D134" s="181" t="s">
        <v>217</v>
      </c>
      <c r="E134" s="182" t="s">
        <v>419</v>
      </c>
      <c r="F134" s="285" t="s">
        <v>420</v>
      </c>
      <c r="G134" s="285"/>
      <c r="H134" s="285"/>
      <c r="I134" s="285"/>
      <c r="J134" s="183" t="s">
        <v>224</v>
      </c>
      <c r="K134" s="188">
        <v>9</v>
      </c>
      <c r="L134" s="286"/>
      <c r="M134" s="286"/>
      <c r="N134" s="286">
        <f t="shared" si="1"/>
        <v>0</v>
      </c>
      <c r="O134" s="260"/>
      <c r="P134" s="260"/>
      <c r="Q134" s="260"/>
      <c r="R134" s="134"/>
      <c r="T134" s="163"/>
      <c r="U134" s="164"/>
      <c r="V134" s="165"/>
      <c r="W134" s="165"/>
      <c r="X134" s="165"/>
      <c r="Y134" s="165"/>
      <c r="Z134" s="165"/>
      <c r="AA134" s="166"/>
      <c r="AR134" s="20"/>
      <c r="AT134" s="20"/>
      <c r="AU134" s="20"/>
      <c r="AY134" s="20"/>
      <c r="BE134" s="138"/>
      <c r="BF134" s="138"/>
      <c r="BG134" s="138"/>
      <c r="BH134" s="138"/>
      <c r="BI134" s="138"/>
      <c r="BJ134" s="20"/>
      <c r="BK134" s="167"/>
      <c r="BL134" s="20"/>
      <c r="BM134" s="20"/>
    </row>
    <row r="135" spans="2:65" s="1" customFormat="1" ht="16.5" customHeight="1" x14ac:dyDescent="0.3">
      <c r="B135" s="128"/>
      <c r="C135" s="129">
        <v>16</v>
      </c>
      <c r="D135" s="129" t="s">
        <v>125</v>
      </c>
      <c r="E135" s="130" t="s">
        <v>421</v>
      </c>
      <c r="F135" s="259" t="s">
        <v>422</v>
      </c>
      <c r="G135" s="259"/>
      <c r="H135" s="259"/>
      <c r="I135" s="259"/>
      <c r="J135" s="131" t="s">
        <v>238</v>
      </c>
      <c r="K135" s="133">
        <v>147.624</v>
      </c>
      <c r="L135" s="260"/>
      <c r="M135" s="260"/>
      <c r="N135" s="260">
        <f t="shared" si="1"/>
        <v>0</v>
      </c>
      <c r="O135" s="260"/>
      <c r="P135" s="260"/>
      <c r="Q135" s="260"/>
      <c r="R135" s="134"/>
      <c r="T135" s="163" t="s">
        <v>5</v>
      </c>
      <c r="U135" s="184" t="s">
        <v>40</v>
      </c>
      <c r="V135" s="185">
        <v>0</v>
      </c>
      <c r="W135" s="185">
        <f>V135*K135</f>
        <v>0</v>
      </c>
      <c r="X135" s="185">
        <v>0</v>
      </c>
      <c r="Y135" s="185">
        <f>X135*K135</f>
        <v>0</v>
      </c>
      <c r="Z135" s="185">
        <v>0</v>
      </c>
      <c r="AA135" s="186">
        <f>Z135*K135</f>
        <v>0</v>
      </c>
      <c r="AR135" s="20" t="s">
        <v>283</v>
      </c>
      <c r="AT135" s="20" t="s">
        <v>125</v>
      </c>
      <c r="AU135" s="20" t="s">
        <v>130</v>
      </c>
      <c r="AY135" s="20" t="s">
        <v>124</v>
      </c>
      <c r="BE135" s="138">
        <f>IF(U135="základná",N135,0)</f>
        <v>0</v>
      </c>
      <c r="BF135" s="138">
        <f>IF(U135="znížená",N135,0)</f>
        <v>0</v>
      </c>
      <c r="BG135" s="138">
        <f>IF(U135="zákl. prenesená",N135,0)</f>
        <v>0</v>
      </c>
      <c r="BH135" s="138">
        <f>IF(U135="zníž. prenesená",N135,0)</f>
        <v>0</v>
      </c>
      <c r="BI135" s="138">
        <f>IF(U135="nulová",N135,0)</f>
        <v>0</v>
      </c>
      <c r="BJ135" s="20" t="s">
        <v>130</v>
      </c>
      <c r="BK135" s="167">
        <f>ROUND(L135*K135,3)</f>
        <v>0</v>
      </c>
      <c r="BL135" s="20" t="s">
        <v>283</v>
      </c>
      <c r="BM135" s="20" t="s">
        <v>394</v>
      </c>
    </row>
    <row r="136" spans="2:65" s="1" customFormat="1" ht="7.5" customHeight="1" x14ac:dyDescent="0.3">
      <c r="B136" s="54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6"/>
    </row>
  </sheetData>
  <mergeCells count="105">
    <mergeCell ref="F135:I135"/>
    <mergeCell ref="L135:M135"/>
    <mergeCell ref="N135:Q135"/>
    <mergeCell ref="F133:I133"/>
    <mergeCell ref="L133:M133"/>
    <mergeCell ref="N133:Q133"/>
    <mergeCell ref="F134:I134"/>
    <mergeCell ref="L134:M134"/>
    <mergeCell ref="N134:Q134"/>
    <mergeCell ref="N129:Q129"/>
    <mergeCell ref="N130:Q130"/>
    <mergeCell ref="F131:I131"/>
    <mergeCell ref="L131:M131"/>
    <mergeCell ref="N131:Q131"/>
    <mergeCell ref="F132:I132"/>
    <mergeCell ref="L132:M132"/>
    <mergeCell ref="N132:Q132"/>
    <mergeCell ref="F128:I128"/>
    <mergeCell ref="L128:M128"/>
    <mergeCell ref="N128:Q128"/>
    <mergeCell ref="N125:Q125"/>
    <mergeCell ref="F127:I127"/>
    <mergeCell ref="L127:M127"/>
    <mergeCell ref="N127:Q127"/>
    <mergeCell ref="F120:I120"/>
    <mergeCell ref="L120:M120"/>
    <mergeCell ref="N120:Q120"/>
    <mergeCell ref="F121:I121"/>
    <mergeCell ref="L121:M121"/>
    <mergeCell ref="N121:Q121"/>
    <mergeCell ref="F126:I126"/>
    <mergeCell ref="L126:M126"/>
    <mergeCell ref="N126:Q126"/>
    <mergeCell ref="N122:Q122"/>
    <mergeCell ref="F123:I123"/>
    <mergeCell ref="L123:M123"/>
    <mergeCell ref="N123:Q123"/>
    <mergeCell ref="N124:Q124"/>
    <mergeCell ref="F124:I124"/>
    <mergeCell ref="L124:M124"/>
    <mergeCell ref="N116:Q116"/>
    <mergeCell ref="N117:Q117"/>
    <mergeCell ref="F118:I118"/>
    <mergeCell ref="L118:M118"/>
    <mergeCell ref="N118:Q118"/>
    <mergeCell ref="F119:I119"/>
    <mergeCell ref="L119:M119"/>
    <mergeCell ref="N119:Q119"/>
    <mergeCell ref="M111:Q111"/>
    <mergeCell ref="M112:Q112"/>
    <mergeCell ref="F114:I114"/>
    <mergeCell ref="L114:M114"/>
    <mergeCell ref="N114:Q114"/>
    <mergeCell ref="N115:Q115"/>
    <mergeCell ref="F106:P106"/>
    <mergeCell ref="F107:P107"/>
    <mergeCell ref="M109:P109"/>
    <mergeCell ref="N88:Q88"/>
    <mergeCell ref="N89:Q89"/>
    <mergeCell ref="N90:Q90"/>
    <mergeCell ref="N91:Q91"/>
    <mergeCell ref="N93:Q93"/>
    <mergeCell ref="N94:Q94"/>
    <mergeCell ref="N96:Q96"/>
    <mergeCell ref="L98:Q98"/>
    <mergeCell ref="C104:Q104"/>
    <mergeCell ref="H33:J33"/>
    <mergeCell ref="M33:P33"/>
    <mergeCell ref="H34:J34"/>
    <mergeCell ref="M34:P34"/>
    <mergeCell ref="F78:P78"/>
    <mergeCell ref="F79:P79"/>
    <mergeCell ref="M81:P81"/>
    <mergeCell ref="M83:Q83"/>
    <mergeCell ref="M84:Q84"/>
    <mergeCell ref="C86:G86"/>
    <mergeCell ref="N86:Q86"/>
    <mergeCell ref="N92:Q92"/>
    <mergeCell ref="H35:J35"/>
    <mergeCell ref="M35:P35"/>
    <mergeCell ref="H36:J36"/>
    <mergeCell ref="M36:P36"/>
    <mergeCell ref="L38:P38"/>
    <mergeCell ref="C76:Q76"/>
    <mergeCell ref="H1:K1"/>
    <mergeCell ref="C2:Q2"/>
    <mergeCell ref="S2:AC2"/>
    <mergeCell ref="C4:Q4"/>
    <mergeCell ref="F6:P6"/>
    <mergeCell ref="F7:P7"/>
    <mergeCell ref="O18:P18"/>
    <mergeCell ref="O20:P20"/>
    <mergeCell ref="O21:P21"/>
    <mergeCell ref="M30:P30"/>
    <mergeCell ref="H32:J32"/>
    <mergeCell ref="M32:P32"/>
    <mergeCell ref="E24:L24"/>
    <mergeCell ref="M27:P27"/>
    <mergeCell ref="M28:P28"/>
    <mergeCell ref="O9:P9"/>
    <mergeCell ref="O11:P11"/>
    <mergeCell ref="O12:P12"/>
    <mergeCell ref="O14:P14"/>
    <mergeCell ref="O15:P15"/>
    <mergeCell ref="O17:P17"/>
  </mergeCells>
  <hyperlinks>
    <hyperlink ref="F1:G1" location="C2" display="1) Krycí list rozpočtu" xr:uid="{00000000-0004-0000-0400-000000000000}"/>
    <hyperlink ref="H1:K1" location="C86" display="2) Rekapitulácia rozpočtu" xr:uid="{00000000-0004-0000-0400-000001000000}"/>
    <hyperlink ref="L1" location="C113" display="3) Rozpočet" xr:uid="{00000000-0004-0000-0400-000002000000}"/>
    <hyperlink ref="S1:T1" location="'Rekapitulácia stavby'!C2" display="Rekapitulácia stavby" xr:uid="{00000000-0004-0000-0400-000003000000}"/>
  </hyperlinks>
  <pageMargins left="0.59055118110236227" right="0.59055118110236227" top="0.51181102362204722" bottom="0.47244094488188981" header="0" footer="0"/>
  <pageSetup paperSize="9" scale="95" fitToHeight="100" orientation="portrait" r:id="rId1"/>
  <headerFooter>
    <oddFooter>&amp;CStrana 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N125"/>
  <sheetViews>
    <sheetView showGridLines="0" workbookViewId="0">
      <pane ySplit="1" topLeftCell="A2" activePane="bottomLeft" state="frozen"/>
      <selection pane="bottomLeft" activeCell="C2" sqref="C2:Q2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</cols>
  <sheetData>
    <row r="1" spans="1:66" ht="21.75" customHeight="1" x14ac:dyDescent="0.3">
      <c r="A1" s="17"/>
      <c r="B1" s="14"/>
      <c r="C1" s="14"/>
      <c r="D1" s="15" t="s">
        <v>1</v>
      </c>
      <c r="E1" s="14"/>
      <c r="F1" s="16" t="s">
        <v>91</v>
      </c>
      <c r="G1" s="16"/>
      <c r="H1" s="233" t="s">
        <v>92</v>
      </c>
      <c r="I1" s="233"/>
      <c r="J1" s="233"/>
      <c r="K1" s="233"/>
      <c r="L1" s="16" t="s">
        <v>93</v>
      </c>
      <c r="M1" s="14"/>
      <c r="N1" s="14"/>
      <c r="O1" s="15" t="s">
        <v>94</v>
      </c>
      <c r="P1" s="14"/>
      <c r="Q1" s="14"/>
      <c r="R1" s="14"/>
      <c r="S1" s="16" t="s">
        <v>95</v>
      </c>
      <c r="T1" s="16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</row>
    <row r="2" spans="1:66" ht="36.950000000000003" customHeight="1" x14ac:dyDescent="0.3">
      <c r="C2" s="195" t="s">
        <v>7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S2" s="203" t="s">
        <v>8</v>
      </c>
      <c r="T2" s="200"/>
      <c r="U2" s="200"/>
      <c r="V2" s="200"/>
      <c r="W2" s="200"/>
      <c r="X2" s="200"/>
      <c r="Y2" s="200"/>
      <c r="Z2" s="200"/>
      <c r="AA2" s="200"/>
      <c r="AB2" s="200"/>
      <c r="AC2" s="200"/>
      <c r="AT2" s="20" t="s">
        <v>86</v>
      </c>
    </row>
    <row r="3" spans="1:66" ht="6.95" customHeight="1" x14ac:dyDescent="0.3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  <c r="AT3" s="20" t="s">
        <v>73</v>
      </c>
    </row>
    <row r="4" spans="1:66" ht="36.950000000000003" customHeight="1" x14ac:dyDescent="0.3">
      <c r="B4" s="24"/>
      <c r="C4" s="197" t="s">
        <v>96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25"/>
      <c r="T4" s="19" t="s">
        <v>12</v>
      </c>
      <c r="AT4" s="20" t="s">
        <v>6</v>
      </c>
    </row>
    <row r="5" spans="1:66" ht="6.95" customHeight="1" x14ac:dyDescent="0.3">
      <c r="B5" s="24"/>
      <c r="R5" s="25"/>
    </row>
    <row r="6" spans="1:66" ht="25.35" customHeight="1" x14ac:dyDescent="0.3">
      <c r="B6" s="24"/>
      <c r="D6" s="29" t="s">
        <v>16</v>
      </c>
      <c r="F6" s="237" t="str">
        <f>'[1]Rekapitulácia stavby - NETLACIT'!K6</f>
        <v>Zníženie energetickej náročnosti spoločnosti Kovomont-PO, Výrobná hala č.1 + administratívna budova</v>
      </c>
      <c r="G6" s="238"/>
      <c r="H6" s="238"/>
      <c r="I6" s="238"/>
      <c r="J6" s="238"/>
      <c r="K6" s="238"/>
      <c r="L6" s="238"/>
      <c r="M6" s="238"/>
      <c r="N6" s="238"/>
      <c r="O6" s="238"/>
      <c r="P6" s="238"/>
      <c r="R6" s="25"/>
    </row>
    <row r="7" spans="1:66" s="1" customFormat="1" ht="32.85" customHeight="1" x14ac:dyDescent="0.3">
      <c r="B7" s="32"/>
      <c r="D7" s="28" t="s">
        <v>97</v>
      </c>
      <c r="F7" s="201" t="s">
        <v>439</v>
      </c>
      <c r="G7" s="235"/>
      <c r="H7" s="235"/>
      <c r="I7" s="235"/>
      <c r="J7" s="235"/>
      <c r="K7" s="235"/>
      <c r="L7" s="235"/>
      <c r="M7" s="235"/>
      <c r="N7" s="235"/>
      <c r="O7" s="235"/>
      <c r="P7" s="235"/>
      <c r="R7" s="33"/>
    </row>
    <row r="8" spans="1:66" s="1" customFormat="1" ht="14.45" customHeight="1" x14ac:dyDescent="0.3">
      <c r="B8" s="32"/>
      <c r="D8" s="29" t="s">
        <v>18</v>
      </c>
      <c r="F8" s="27" t="s">
        <v>5</v>
      </c>
      <c r="M8" s="29" t="s">
        <v>19</v>
      </c>
      <c r="O8" s="27" t="s">
        <v>5</v>
      </c>
      <c r="R8" s="33"/>
    </row>
    <row r="9" spans="1:66" s="1" customFormat="1" ht="14.45" customHeight="1" x14ac:dyDescent="0.3">
      <c r="B9" s="32"/>
      <c r="D9" s="29" t="s">
        <v>20</v>
      </c>
      <c r="F9" s="27" t="s">
        <v>21</v>
      </c>
      <c r="M9" s="29" t="s">
        <v>22</v>
      </c>
      <c r="O9" s="239">
        <v>43896</v>
      </c>
      <c r="P9" s="239"/>
      <c r="R9" s="33"/>
    </row>
    <row r="10" spans="1:66" s="1" customFormat="1" ht="10.9" customHeight="1" x14ac:dyDescent="0.3">
      <c r="B10" s="32"/>
      <c r="R10" s="33"/>
    </row>
    <row r="11" spans="1:66" s="1" customFormat="1" ht="14.45" customHeight="1" x14ac:dyDescent="0.3">
      <c r="B11" s="32"/>
      <c r="D11" s="29" t="s">
        <v>23</v>
      </c>
      <c r="M11" s="29" t="s">
        <v>24</v>
      </c>
      <c r="O11" s="199" t="s">
        <v>5</v>
      </c>
      <c r="P11" s="199"/>
      <c r="R11" s="33"/>
    </row>
    <row r="12" spans="1:66" s="1" customFormat="1" ht="18" customHeight="1" x14ac:dyDescent="0.3">
      <c r="B12" s="32"/>
      <c r="E12" s="27" t="s">
        <v>25</v>
      </c>
      <c r="M12" s="29" t="s">
        <v>26</v>
      </c>
      <c r="O12" s="199" t="s">
        <v>5</v>
      </c>
      <c r="P12" s="199"/>
      <c r="R12" s="33"/>
    </row>
    <row r="13" spans="1:66" s="1" customFormat="1" ht="6.95" customHeight="1" x14ac:dyDescent="0.3">
      <c r="B13" s="32"/>
      <c r="R13" s="33"/>
    </row>
    <row r="14" spans="1:66" s="1" customFormat="1" ht="14.45" customHeight="1" x14ac:dyDescent="0.3">
      <c r="B14" s="32"/>
      <c r="D14" s="29" t="s">
        <v>27</v>
      </c>
      <c r="M14" s="29" t="s">
        <v>24</v>
      </c>
      <c r="O14" s="199" t="str">
        <f>IF('[1]Rekapitulácia stavby - NETLACIT'!AN13="","",'[1]Rekapitulácia stavby - NETLACIT'!AN13)</f>
        <v/>
      </c>
      <c r="P14" s="199"/>
      <c r="R14" s="33"/>
    </row>
    <row r="15" spans="1:66" s="1" customFormat="1" ht="18" customHeight="1" x14ac:dyDescent="0.3">
      <c r="B15" s="32"/>
      <c r="E15" s="27" t="str">
        <f>IF('[1]Rekapitulácia stavby - NETLACIT'!E14="","",'[1]Rekapitulácia stavby - NETLACIT'!E14)</f>
        <v xml:space="preserve"> </v>
      </c>
      <c r="M15" s="29" t="s">
        <v>26</v>
      </c>
      <c r="O15" s="199" t="str">
        <f>IF('[1]Rekapitulácia stavby - NETLACIT'!AN14="","",'[1]Rekapitulácia stavby - NETLACIT'!AN14)</f>
        <v/>
      </c>
      <c r="P15" s="199"/>
      <c r="R15" s="33"/>
    </row>
    <row r="16" spans="1:66" s="1" customFormat="1" ht="6.95" customHeight="1" x14ac:dyDescent="0.3">
      <c r="B16" s="32"/>
      <c r="R16" s="33"/>
    </row>
    <row r="17" spans="2:18" s="1" customFormat="1" ht="14.45" customHeight="1" x14ac:dyDescent="0.3">
      <c r="B17" s="32"/>
      <c r="D17" s="29" t="s">
        <v>29</v>
      </c>
      <c r="M17" s="29" t="s">
        <v>24</v>
      </c>
      <c r="O17" s="199" t="s">
        <v>5</v>
      </c>
      <c r="P17" s="199"/>
      <c r="R17" s="33"/>
    </row>
    <row r="18" spans="2:18" s="1" customFormat="1" ht="18" customHeight="1" x14ac:dyDescent="0.3">
      <c r="B18" s="32"/>
      <c r="E18" s="27" t="s">
        <v>30</v>
      </c>
      <c r="M18" s="29" t="s">
        <v>26</v>
      </c>
      <c r="O18" s="199" t="s">
        <v>5</v>
      </c>
      <c r="P18" s="199"/>
      <c r="R18" s="33"/>
    </row>
    <row r="19" spans="2:18" s="1" customFormat="1" ht="6.95" customHeight="1" x14ac:dyDescent="0.3">
      <c r="B19" s="32"/>
      <c r="R19" s="33"/>
    </row>
    <row r="20" spans="2:18" s="1" customFormat="1" ht="14.45" customHeight="1" x14ac:dyDescent="0.3">
      <c r="B20" s="32"/>
      <c r="D20" s="29" t="s">
        <v>32</v>
      </c>
      <c r="M20" s="29" t="s">
        <v>24</v>
      </c>
      <c r="O20" s="199" t="str">
        <f>IF('[1]Rekapitulácia stavby - NETLACIT'!AN19="","",'[1]Rekapitulácia stavby - NETLACIT'!AN19)</f>
        <v/>
      </c>
      <c r="P20" s="199"/>
      <c r="R20" s="33"/>
    </row>
    <row r="21" spans="2:18" s="1" customFormat="1" ht="18" customHeight="1" x14ac:dyDescent="0.3">
      <c r="B21" s="32"/>
      <c r="E21" s="27" t="str">
        <f>IF('[1]Rekapitulácia stavby - NETLACIT'!E20="","",'[1]Rekapitulácia stavby - NETLACIT'!E20)</f>
        <v xml:space="preserve"> </v>
      </c>
      <c r="M21" s="29" t="s">
        <v>26</v>
      </c>
      <c r="O21" s="199" t="str">
        <f>IF('[1]Rekapitulácia stavby - NETLACIT'!AN20="","",'[1]Rekapitulácia stavby - NETLACIT'!AN20)</f>
        <v/>
      </c>
      <c r="P21" s="199"/>
      <c r="R21" s="33"/>
    </row>
    <row r="22" spans="2:18" s="1" customFormat="1" ht="6.95" customHeight="1" x14ac:dyDescent="0.3">
      <c r="B22" s="32"/>
      <c r="R22" s="33"/>
    </row>
    <row r="23" spans="2:18" s="1" customFormat="1" ht="14.45" customHeight="1" x14ac:dyDescent="0.3">
      <c r="B23" s="32"/>
      <c r="D23" s="29" t="s">
        <v>33</v>
      </c>
      <c r="R23" s="33"/>
    </row>
    <row r="24" spans="2:18" s="1" customFormat="1" ht="16.5" customHeight="1" x14ac:dyDescent="0.3">
      <c r="B24" s="32"/>
      <c r="E24" s="206" t="s">
        <v>5</v>
      </c>
      <c r="F24" s="206"/>
      <c r="G24" s="206"/>
      <c r="H24" s="206"/>
      <c r="I24" s="206"/>
      <c r="J24" s="206"/>
      <c r="K24" s="206"/>
      <c r="L24" s="206"/>
      <c r="R24" s="33"/>
    </row>
    <row r="25" spans="2:18" s="1" customFormat="1" ht="6.95" customHeight="1" x14ac:dyDescent="0.3">
      <c r="B25" s="32"/>
      <c r="R25" s="33"/>
    </row>
    <row r="26" spans="2:18" s="1" customFormat="1" ht="6.95" customHeight="1" x14ac:dyDescent="0.3">
      <c r="B26" s="32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R26" s="33"/>
    </row>
    <row r="27" spans="2:18" s="1" customFormat="1" ht="14.45" customHeight="1" x14ac:dyDescent="0.3">
      <c r="B27" s="32"/>
      <c r="D27" s="96" t="s">
        <v>98</v>
      </c>
      <c r="M27" s="207">
        <f>N88</f>
        <v>0</v>
      </c>
      <c r="N27" s="207"/>
      <c r="O27" s="207"/>
      <c r="P27" s="207"/>
      <c r="R27" s="33"/>
    </row>
    <row r="28" spans="2:18" s="1" customFormat="1" ht="14.45" customHeight="1" x14ac:dyDescent="0.3">
      <c r="B28" s="32"/>
      <c r="D28" s="31" t="s">
        <v>99</v>
      </c>
      <c r="M28" s="207">
        <f>N94</f>
        <v>0</v>
      </c>
      <c r="N28" s="207"/>
      <c r="O28" s="207"/>
      <c r="P28" s="207"/>
      <c r="R28" s="33"/>
    </row>
    <row r="29" spans="2:18" s="1" customFormat="1" ht="6.95" customHeight="1" x14ac:dyDescent="0.3">
      <c r="B29" s="32"/>
      <c r="R29" s="33"/>
    </row>
    <row r="30" spans="2:18" s="1" customFormat="1" ht="25.35" customHeight="1" x14ac:dyDescent="0.3">
      <c r="B30" s="32"/>
      <c r="D30" s="97" t="s">
        <v>36</v>
      </c>
      <c r="M30" s="234">
        <f>ROUND(M27+M28,2)</f>
        <v>0</v>
      </c>
      <c r="N30" s="235"/>
      <c r="O30" s="235"/>
      <c r="P30" s="235"/>
      <c r="R30" s="33"/>
    </row>
    <row r="31" spans="2:18" s="1" customFormat="1" ht="6.95" customHeight="1" x14ac:dyDescent="0.3">
      <c r="B31" s="32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R31" s="33"/>
    </row>
    <row r="32" spans="2:18" s="1" customFormat="1" ht="14.45" customHeight="1" x14ac:dyDescent="0.3">
      <c r="B32" s="32"/>
      <c r="D32" s="37" t="s">
        <v>37</v>
      </c>
      <c r="E32" s="37" t="s">
        <v>38</v>
      </c>
      <c r="F32" s="38">
        <v>0.2</v>
      </c>
      <c r="G32" s="98" t="s">
        <v>39</v>
      </c>
      <c r="H32" s="236">
        <f>ROUND((SUM(BE94:BE95)+SUM(BE113:BE117)), 2)</f>
        <v>0</v>
      </c>
      <c r="I32" s="235"/>
      <c r="J32" s="235"/>
      <c r="M32" s="236">
        <f>ROUND(ROUND((SUM(BE94:BE95)+SUM(BE113:BE117)), 2)*F32, 2)</f>
        <v>0</v>
      </c>
      <c r="N32" s="235"/>
      <c r="O32" s="235"/>
      <c r="P32" s="235"/>
      <c r="R32" s="33"/>
    </row>
    <row r="33" spans="2:18" s="1" customFormat="1" ht="14.45" customHeight="1" x14ac:dyDescent="0.3">
      <c r="B33" s="32"/>
      <c r="E33" s="37" t="s">
        <v>40</v>
      </c>
      <c r="F33" s="38">
        <v>0.2</v>
      </c>
      <c r="G33" s="98" t="s">
        <v>39</v>
      </c>
      <c r="H33" s="236">
        <f>ROUND((SUM(BF94:BF95)+SUM(BF113:BF117)), 2)</f>
        <v>0</v>
      </c>
      <c r="I33" s="235"/>
      <c r="J33" s="235"/>
      <c r="M33" s="236">
        <f>ROUND(ROUND((SUM(BF94:BF95)+SUM(BF113:BF117)), 2)*F33, 2)</f>
        <v>0</v>
      </c>
      <c r="N33" s="235"/>
      <c r="O33" s="235"/>
      <c r="P33" s="235"/>
      <c r="R33" s="33"/>
    </row>
    <row r="34" spans="2:18" s="1" customFormat="1" ht="14.45" hidden="1" customHeight="1" x14ac:dyDescent="0.3">
      <c r="B34" s="32"/>
      <c r="E34" s="37" t="s">
        <v>41</v>
      </c>
      <c r="F34" s="38">
        <v>0.2</v>
      </c>
      <c r="G34" s="98" t="s">
        <v>39</v>
      </c>
      <c r="H34" s="236">
        <f>ROUND((SUM(BG94:BG95)+SUM(BG113:BG117)), 2)</f>
        <v>0</v>
      </c>
      <c r="I34" s="235"/>
      <c r="J34" s="235"/>
      <c r="M34" s="236">
        <v>0</v>
      </c>
      <c r="N34" s="235"/>
      <c r="O34" s="235"/>
      <c r="P34" s="235"/>
      <c r="R34" s="33"/>
    </row>
    <row r="35" spans="2:18" s="1" customFormat="1" ht="14.45" hidden="1" customHeight="1" x14ac:dyDescent="0.3">
      <c r="B35" s="32"/>
      <c r="E35" s="37" t="s">
        <v>42</v>
      </c>
      <c r="F35" s="38">
        <v>0.2</v>
      </c>
      <c r="G35" s="98" t="s">
        <v>39</v>
      </c>
      <c r="H35" s="236">
        <f>ROUND((SUM(BH94:BH95)+SUM(BH113:BH117)), 2)</f>
        <v>0</v>
      </c>
      <c r="I35" s="235"/>
      <c r="J35" s="235"/>
      <c r="M35" s="236">
        <v>0</v>
      </c>
      <c r="N35" s="235"/>
      <c r="O35" s="235"/>
      <c r="P35" s="235"/>
      <c r="R35" s="33"/>
    </row>
    <row r="36" spans="2:18" s="1" customFormat="1" ht="14.45" hidden="1" customHeight="1" x14ac:dyDescent="0.3">
      <c r="B36" s="32"/>
      <c r="E36" s="37" t="s">
        <v>43</v>
      </c>
      <c r="F36" s="38">
        <v>0</v>
      </c>
      <c r="G36" s="98" t="s">
        <v>39</v>
      </c>
      <c r="H36" s="236">
        <f>ROUND((SUM(BI94:BI95)+SUM(BI113:BI117)), 2)</f>
        <v>0</v>
      </c>
      <c r="I36" s="235"/>
      <c r="J36" s="235"/>
      <c r="M36" s="236">
        <v>0</v>
      </c>
      <c r="N36" s="235"/>
      <c r="O36" s="235"/>
      <c r="P36" s="235"/>
      <c r="R36" s="33"/>
    </row>
    <row r="37" spans="2:18" s="1" customFormat="1" ht="6.95" customHeight="1" x14ac:dyDescent="0.3">
      <c r="B37" s="32"/>
      <c r="R37" s="33"/>
    </row>
    <row r="38" spans="2:18" s="1" customFormat="1" ht="25.35" customHeight="1" x14ac:dyDescent="0.3">
      <c r="B38" s="32"/>
      <c r="C38" s="95"/>
      <c r="D38" s="99" t="s">
        <v>44</v>
      </c>
      <c r="E38" s="67"/>
      <c r="F38" s="67"/>
      <c r="G38" s="100" t="s">
        <v>45</v>
      </c>
      <c r="H38" s="101" t="s">
        <v>46</v>
      </c>
      <c r="I38" s="67"/>
      <c r="J38" s="67"/>
      <c r="K38" s="67"/>
      <c r="L38" s="240">
        <f>SUM(M30:M36)</f>
        <v>0</v>
      </c>
      <c r="M38" s="240"/>
      <c r="N38" s="240"/>
      <c r="O38" s="240"/>
      <c r="P38" s="241"/>
      <c r="Q38" s="95"/>
      <c r="R38" s="33"/>
    </row>
    <row r="39" spans="2:18" s="1" customFormat="1" ht="14.45" customHeight="1" x14ac:dyDescent="0.3">
      <c r="B39" s="32"/>
      <c r="R39" s="33"/>
    </row>
    <row r="40" spans="2:18" s="1" customFormat="1" ht="14.45" customHeight="1" x14ac:dyDescent="0.3">
      <c r="B40" s="32"/>
      <c r="R40" s="33"/>
    </row>
    <row r="41" spans="2:18" x14ac:dyDescent="0.3">
      <c r="B41" s="24"/>
      <c r="R41" s="25"/>
    </row>
    <row r="42" spans="2:18" x14ac:dyDescent="0.3">
      <c r="B42" s="24"/>
      <c r="R42" s="25"/>
    </row>
    <row r="43" spans="2:18" x14ac:dyDescent="0.3">
      <c r="B43" s="24"/>
      <c r="R43" s="25"/>
    </row>
    <row r="44" spans="2:18" x14ac:dyDescent="0.3">
      <c r="B44" s="24"/>
      <c r="R44" s="25"/>
    </row>
    <row r="45" spans="2:18" x14ac:dyDescent="0.3">
      <c r="B45" s="24"/>
      <c r="R45" s="25"/>
    </row>
    <row r="46" spans="2:18" x14ac:dyDescent="0.3">
      <c r="B46" s="24"/>
      <c r="R46" s="25"/>
    </row>
    <row r="47" spans="2:18" x14ac:dyDescent="0.3">
      <c r="B47" s="24"/>
      <c r="R47" s="25"/>
    </row>
    <row r="48" spans="2:18" x14ac:dyDescent="0.3">
      <c r="B48" s="24"/>
      <c r="R48" s="25"/>
    </row>
    <row r="49" spans="2:18" x14ac:dyDescent="0.3">
      <c r="B49" s="24"/>
      <c r="R49" s="25"/>
    </row>
    <row r="50" spans="2:18" s="1" customFormat="1" ht="15" x14ac:dyDescent="0.3">
      <c r="B50" s="32"/>
      <c r="D50" s="45" t="s">
        <v>47</v>
      </c>
      <c r="E50" s="46"/>
      <c r="F50" s="46"/>
      <c r="G50" s="46"/>
      <c r="H50" s="47"/>
      <c r="J50" s="45" t="s">
        <v>48</v>
      </c>
      <c r="K50" s="46"/>
      <c r="L50" s="46"/>
      <c r="M50" s="46"/>
      <c r="N50" s="46"/>
      <c r="O50" s="46"/>
      <c r="P50" s="47"/>
      <c r="R50" s="33"/>
    </row>
    <row r="51" spans="2:18" x14ac:dyDescent="0.3">
      <c r="B51" s="24"/>
      <c r="D51" s="48"/>
      <c r="H51" s="49"/>
      <c r="J51" s="48"/>
      <c r="P51" s="49"/>
      <c r="R51" s="25"/>
    </row>
    <row r="52" spans="2:18" x14ac:dyDescent="0.3">
      <c r="B52" s="24"/>
      <c r="D52" s="48"/>
      <c r="H52" s="49"/>
      <c r="J52" s="48"/>
      <c r="P52" s="49"/>
      <c r="R52" s="25"/>
    </row>
    <row r="53" spans="2:18" x14ac:dyDescent="0.3">
      <c r="B53" s="24"/>
      <c r="D53" s="48"/>
      <c r="H53" s="49"/>
      <c r="J53" s="48"/>
      <c r="P53" s="49"/>
      <c r="R53" s="25"/>
    </row>
    <row r="54" spans="2:18" x14ac:dyDescent="0.3">
      <c r="B54" s="24"/>
      <c r="D54" s="48"/>
      <c r="H54" s="49"/>
      <c r="J54" s="48"/>
      <c r="P54" s="49"/>
      <c r="R54" s="25"/>
    </row>
    <row r="55" spans="2:18" x14ac:dyDescent="0.3">
      <c r="B55" s="24"/>
      <c r="D55" s="48"/>
      <c r="H55" s="49"/>
      <c r="J55" s="48"/>
      <c r="P55" s="49"/>
      <c r="R55" s="25"/>
    </row>
    <row r="56" spans="2:18" x14ac:dyDescent="0.3">
      <c r="B56" s="24"/>
      <c r="D56" s="48"/>
      <c r="H56" s="49"/>
      <c r="J56" s="48"/>
      <c r="P56" s="49"/>
      <c r="R56" s="25"/>
    </row>
    <row r="57" spans="2:18" x14ac:dyDescent="0.3">
      <c r="B57" s="24"/>
      <c r="D57" s="48"/>
      <c r="H57" s="49"/>
      <c r="J57" s="48"/>
      <c r="P57" s="49"/>
      <c r="R57" s="25"/>
    </row>
    <row r="58" spans="2:18" x14ac:dyDescent="0.3">
      <c r="B58" s="24"/>
      <c r="D58" s="48"/>
      <c r="H58" s="49"/>
      <c r="J58" s="48"/>
      <c r="P58" s="49"/>
      <c r="R58" s="25"/>
    </row>
    <row r="59" spans="2:18" s="1" customFormat="1" ht="15" x14ac:dyDescent="0.3">
      <c r="B59" s="32"/>
      <c r="D59" s="50" t="s">
        <v>49</v>
      </c>
      <c r="E59" s="51"/>
      <c r="F59" s="51"/>
      <c r="G59" s="52" t="s">
        <v>50</v>
      </c>
      <c r="H59" s="53"/>
      <c r="J59" s="50" t="s">
        <v>49</v>
      </c>
      <c r="K59" s="51"/>
      <c r="L59" s="51"/>
      <c r="M59" s="51"/>
      <c r="N59" s="52" t="s">
        <v>50</v>
      </c>
      <c r="O59" s="51"/>
      <c r="P59" s="53"/>
      <c r="R59" s="33"/>
    </row>
    <row r="60" spans="2:18" x14ac:dyDescent="0.3">
      <c r="B60" s="24"/>
      <c r="R60" s="25"/>
    </row>
    <row r="61" spans="2:18" s="1" customFormat="1" ht="15" x14ac:dyDescent="0.3">
      <c r="B61" s="32"/>
      <c r="D61" s="45" t="s">
        <v>51</v>
      </c>
      <c r="E61" s="46"/>
      <c r="F61" s="46"/>
      <c r="G61" s="46"/>
      <c r="H61" s="47"/>
      <c r="J61" s="45" t="s">
        <v>52</v>
      </c>
      <c r="K61" s="46"/>
      <c r="L61" s="46"/>
      <c r="M61" s="46"/>
      <c r="N61" s="46"/>
      <c r="O61" s="46"/>
      <c r="P61" s="47"/>
      <c r="R61" s="33"/>
    </row>
    <row r="62" spans="2:18" x14ac:dyDescent="0.3">
      <c r="B62" s="24"/>
      <c r="D62" s="48"/>
      <c r="H62" s="49"/>
      <c r="J62" s="48"/>
      <c r="P62" s="49"/>
      <c r="R62" s="25"/>
    </row>
    <row r="63" spans="2:18" x14ac:dyDescent="0.3">
      <c r="B63" s="24"/>
      <c r="D63" s="48"/>
      <c r="H63" s="49"/>
      <c r="J63" s="48"/>
      <c r="P63" s="49"/>
      <c r="R63" s="25"/>
    </row>
    <row r="64" spans="2:18" x14ac:dyDescent="0.3">
      <c r="B64" s="24"/>
      <c r="D64" s="48"/>
      <c r="H64" s="49"/>
      <c r="J64" s="48"/>
      <c r="P64" s="49"/>
      <c r="R64" s="25"/>
    </row>
    <row r="65" spans="2:18" x14ac:dyDescent="0.3">
      <c r="B65" s="24"/>
      <c r="D65" s="48"/>
      <c r="H65" s="49"/>
      <c r="J65" s="48"/>
      <c r="P65" s="49"/>
      <c r="R65" s="25"/>
    </row>
    <row r="66" spans="2:18" x14ac:dyDescent="0.3">
      <c r="B66" s="24"/>
      <c r="D66" s="48"/>
      <c r="H66" s="49"/>
      <c r="J66" s="48"/>
      <c r="P66" s="49"/>
      <c r="R66" s="25"/>
    </row>
    <row r="67" spans="2:18" x14ac:dyDescent="0.3">
      <c r="B67" s="24"/>
      <c r="D67" s="48"/>
      <c r="H67" s="49"/>
      <c r="J67" s="48"/>
      <c r="P67" s="49"/>
      <c r="R67" s="25"/>
    </row>
    <row r="68" spans="2:18" x14ac:dyDescent="0.3">
      <c r="B68" s="24"/>
      <c r="D68" s="48"/>
      <c r="H68" s="49"/>
      <c r="J68" s="48"/>
      <c r="P68" s="49"/>
      <c r="R68" s="25"/>
    </row>
    <row r="69" spans="2:18" x14ac:dyDescent="0.3">
      <c r="B69" s="24"/>
      <c r="D69" s="48"/>
      <c r="H69" s="49"/>
      <c r="J69" s="48"/>
      <c r="P69" s="49"/>
      <c r="R69" s="25"/>
    </row>
    <row r="70" spans="2:18" s="1" customFormat="1" ht="15" x14ac:dyDescent="0.3">
      <c r="B70" s="32"/>
      <c r="D70" s="50" t="s">
        <v>49</v>
      </c>
      <c r="E70" s="51"/>
      <c r="F70" s="51"/>
      <c r="G70" s="52" t="s">
        <v>50</v>
      </c>
      <c r="H70" s="53"/>
      <c r="J70" s="50" t="s">
        <v>49</v>
      </c>
      <c r="K70" s="51"/>
      <c r="L70" s="51"/>
      <c r="M70" s="51"/>
      <c r="N70" s="52" t="s">
        <v>50</v>
      </c>
      <c r="O70" s="51"/>
      <c r="P70" s="53"/>
      <c r="R70" s="33"/>
    </row>
    <row r="71" spans="2:18" s="1" customFormat="1" ht="14.45" customHeight="1" x14ac:dyDescent="0.3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6"/>
    </row>
    <row r="75" spans="2:18" s="1" customFormat="1" ht="6.95" customHeight="1" x14ac:dyDescent="0.3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9"/>
    </row>
    <row r="76" spans="2:18" s="1" customFormat="1" ht="36.950000000000003" customHeight="1" x14ac:dyDescent="0.3">
      <c r="B76" s="32"/>
      <c r="C76" s="197" t="s">
        <v>100</v>
      </c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33"/>
    </row>
    <row r="77" spans="2:18" s="1" customFormat="1" ht="6.95" customHeight="1" x14ac:dyDescent="0.3">
      <c r="B77" s="32"/>
      <c r="R77" s="33"/>
    </row>
    <row r="78" spans="2:18" s="1" customFormat="1" ht="30" customHeight="1" x14ac:dyDescent="0.3">
      <c r="B78" s="32"/>
      <c r="C78" s="29" t="s">
        <v>16</v>
      </c>
      <c r="F78" s="237" t="str">
        <f>F6</f>
        <v>Zníženie energetickej náročnosti spoločnosti Kovomont-PO, Výrobná hala č.1 + administratívna budova</v>
      </c>
      <c r="G78" s="238"/>
      <c r="H78" s="238"/>
      <c r="I78" s="238"/>
      <c r="J78" s="238"/>
      <c r="K78" s="238"/>
      <c r="L78" s="238"/>
      <c r="M78" s="238"/>
      <c r="N78" s="238"/>
      <c r="O78" s="238"/>
      <c r="P78" s="238"/>
      <c r="R78" s="33"/>
    </row>
    <row r="79" spans="2:18" s="1" customFormat="1" ht="36.950000000000003" customHeight="1" x14ac:dyDescent="0.3">
      <c r="B79" s="32"/>
      <c r="C79" s="63" t="s">
        <v>97</v>
      </c>
      <c r="F79" s="215" t="str">
        <f>F7</f>
        <v>05  - SO 101  - Administratívna budova - Ostatné</v>
      </c>
      <c r="G79" s="235"/>
      <c r="H79" s="235"/>
      <c r="I79" s="235"/>
      <c r="J79" s="235"/>
      <c r="K79" s="235"/>
      <c r="L79" s="235"/>
      <c r="M79" s="235"/>
      <c r="N79" s="235"/>
      <c r="O79" s="235"/>
      <c r="P79" s="235"/>
      <c r="R79" s="33"/>
    </row>
    <row r="80" spans="2:18" s="1" customFormat="1" ht="6.95" customHeight="1" x14ac:dyDescent="0.3">
      <c r="B80" s="32"/>
      <c r="R80" s="33"/>
    </row>
    <row r="81" spans="2:47" s="1" customFormat="1" ht="18" customHeight="1" x14ac:dyDescent="0.3">
      <c r="B81" s="32"/>
      <c r="C81" s="29" t="s">
        <v>20</v>
      </c>
      <c r="F81" s="27" t="str">
        <f>F9</f>
        <v>Prešov</v>
      </c>
      <c r="K81" s="29" t="s">
        <v>22</v>
      </c>
      <c r="M81" s="239">
        <f>IF(O9="","",O9)</f>
        <v>43896</v>
      </c>
      <c r="N81" s="239"/>
      <c r="O81" s="239"/>
      <c r="P81" s="239"/>
      <c r="R81" s="33"/>
    </row>
    <row r="82" spans="2:47" s="1" customFormat="1" ht="6.95" customHeight="1" x14ac:dyDescent="0.3">
      <c r="B82" s="32"/>
      <c r="R82" s="33"/>
    </row>
    <row r="83" spans="2:47" s="1" customFormat="1" ht="15" x14ac:dyDescent="0.3">
      <c r="B83" s="32"/>
      <c r="C83" s="29" t="s">
        <v>23</v>
      </c>
      <c r="F83" s="27" t="str">
        <f>E12</f>
        <v>Kovomont - PO s.r.o., Prešov</v>
      </c>
      <c r="K83" s="29" t="s">
        <v>29</v>
      </c>
      <c r="M83" s="199" t="str">
        <f>E18</f>
        <v>ing. M. Kovaľ, Prešov</v>
      </c>
      <c r="N83" s="199"/>
      <c r="O83" s="199"/>
      <c r="P83" s="199"/>
      <c r="Q83" s="199"/>
      <c r="R83" s="33"/>
    </row>
    <row r="84" spans="2:47" s="1" customFormat="1" ht="14.45" customHeight="1" x14ac:dyDescent="0.3">
      <c r="B84" s="32"/>
      <c r="C84" s="29" t="s">
        <v>27</v>
      </c>
      <c r="F84" s="27" t="str">
        <f>IF(E15="","",E15)</f>
        <v xml:space="preserve"> </v>
      </c>
      <c r="K84" s="29" t="s">
        <v>32</v>
      </c>
      <c r="M84" s="199" t="str">
        <f>E21</f>
        <v xml:space="preserve"> </v>
      </c>
      <c r="N84" s="199"/>
      <c r="O84" s="199"/>
      <c r="P84" s="199"/>
      <c r="Q84" s="199"/>
      <c r="R84" s="33"/>
    </row>
    <row r="85" spans="2:47" s="1" customFormat="1" ht="10.35" customHeight="1" x14ac:dyDescent="0.3">
      <c r="B85" s="32"/>
      <c r="R85" s="33"/>
    </row>
    <row r="86" spans="2:47" s="1" customFormat="1" ht="29.25" customHeight="1" x14ac:dyDescent="0.3">
      <c r="B86" s="32"/>
      <c r="C86" s="242" t="s">
        <v>101</v>
      </c>
      <c r="D86" s="243"/>
      <c r="E86" s="243"/>
      <c r="F86" s="243"/>
      <c r="G86" s="243"/>
      <c r="H86" s="95"/>
      <c r="I86" s="95"/>
      <c r="J86" s="95"/>
      <c r="K86" s="95"/>
      <c r="L86" s="95"/>
      <c r="M86" s="95"/>
      <c r="N86" s="242" t="s">
        <v>102</v>
      </c>
      <c r="O86" s="243"/>
      <c r="P86" s="243"/>
      <c r="Q86" s="243"/>
      <c r="R86" s="33"/>
    </row>
    <row r="87" spans="2:47" s="1" customFormat="1" ht="10.35" customHeight="1" x14ac:dyDescent="0.3">
      <c r="B87" s="32"/>
      <c r="R87" s="33"/>
    </row>
    <row r="88" spans="2:47" s="1" customFormat="1" ht="29.25" customHeight="1" x14ac:dyDescent="0.3">
      <c r="B88" s="32"/>
      <c r="C88" s="102" t="s">
        <v>103</v>
      </c>
      <c r="N88" s="205">
        <f>N113</f>
        <v>0</v>
      </c>
      <c r="O88" s="244"/>
      <c r="P88" s="244"/>
      <c r="Q88" s="244"/>
      <c r="R88" s="33"/>
      <c r="AU88" s="20" t="s">
        <v>104</v>
      </c>
    </row>
    <row r="89" spans="2:47" s="6" customFormat="1" ht="24.95" customHeight="1" x14ac:dyDescent="0.3">
      <c r="B89" s="103"/>
      <c r="D89" s="104" t="s">
        <v>200</v>
      </c>
      <c r="N89" s="245">
        <f>N114</f>
        <v>0</v>
      </c>
      <c r="O89" s="246"/>
      <c r="P89" s="246"/>
      <c r="Q89" s="246"/>
      <c r="R89" s="105"/>
    </row>
    <row r="90" spans="2:47" s="7" customFormat="1" ht="19.899999999999999" customHeight="1" x14ac:dyDescent="0.3">
      <c r="B90" s="106"/>
      <c r="D90" s="107" t="s">
        <v>386</v>
      </c>
      <c r="N90" s="247">
        <f>N115</f>
        <v>0</v>
      </c>
      <c r="O90" s="248"/>
      <c r="P90" s="248"/>
      <c r="Q90" s="248"/>
      <c r="R90" s="108"/>
    </row>
    <row r="91" spans="2:47" s="6" customFormat="1" ht="24.95" customHeight="1" x14ac:dyDescent="0.3">
      <c r="B91" s="103"/>
      <c r="D91" s="104" t="s">
        <v>205</v>
      </c>
      <c r="N91" s="245">
        <f>N118</f>
        <v>0</v>
      </c>
      <c r="O91" s="246"/>
      <c r="P91" s="246"/>
      <c r="Q91" s="246"/>
      <c r="R91" s="105"/>
    </row>
    <row r="92" spans="2:47" s="7" customFormat="1" ht="19.899999999999999" customHeight="1" x14ac:dyDescent="0.3">
      <c r="B92" s="106"/>
      <c r="D92" s="107" t="s">
        <v>206</v>
      </c>
      <c r="N92" s="247">
        <f>N119</f>
        <v>0</v>
      </c>
      <c r="O92" s="248"/>
      <c r="P92" s="248"/>
      <c r="Q92" s="248"/>
      <c r="R92" s="108"/>
    </row>
    <row r="93" spans="2:47" s="1" customFormat="1" ht="21.75" customHeight="1" x14ac:dyDescent="0.3">
      <c r="B93" s="32"/>
      <c r="R93" s="33"/>
    </row>
    <row r="94" spans="2:47" s="1" customFormat="1" ht="29.25" customHeight="1" x14ac:dyDescent="0.3">
      <c r="B94" s="32"/>
      <c r="C94" s="102" t="s">
        <v>109</v>
      </c>
      <c r="N94" s="244">
        <v>0</v>
      </c>
      <c r="O94" s="251"/>
      <c r="P94" s="251"/>
      <c r="Q94" s="251"/>
      <c r="R94" s="33"/>
      <c r="T94" s="109"/>
      <c r="U94" s="110" t="s">
        <v>37</v>
      </c>
    </row>
    <row r="95" spans="2:47" s="1" customFormat="1" ht="18" customHeight="1" x14ac:dyDescent="0.3">
      <c r="B95" s="32"/>
      <c r="R95" s="33"/>
    </row>
    <row r="96" spans="2:47" s="1" customFormat="1" ht="29.25" customHeight="1" x14ac:dyDescent="0.3">
      <c r="B96" s="32"/>
      <c r="C96" s="94" t="s">
        <v>90</v>
      </c>
      <c r="D96" s="95"/>
      <c r="E96" s="95"/>
      <c r="F96" s="95"/>
      <c r="G96" s="95"/>
      <c r="H96" s="95"/>
      <c r="I96" s="95"/>
      <c r="J96" s="95"/>
      <c r="K96" s="95"/>
      <c r="L96" s="204">
        <f>ROUND(SUM(N88+N94),2)</f>
        <v>0</v>
      </c>
      <c r="M96" s="204"/>
      <c r="N96" s="204"/>
      <c r="O96" s="204"/>
      <c r="P96" s="204"/>
      <c r="Q96" s="204"/>
      <c r="R96" s="33"/>
    </row>
    <row r="97" spans="2:27" s="1" customFormat="1" ht="6.95" customHeight="1" x14ac:dyDescent="0.3">
      <c r="B97" s="54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6"/>
    </row>
    <row r="101" spans="2:27" s="1" customFormat="1" ht="6.95" customHeight="1" x14ac:dyDescent="0.3">
      <c r="B101" s="57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9"/>
    </row>
    <row r="102" spans="2:27" s="1" customFormat="1" ht="36.950000000000003" customHeight="1" x14ac:dyDescent="0.3">
      <c r="B102" s="32"/>
      <c r="C102" s="197" t="s">
        <v>110</v>
      </c>
      <c r="D102" s="235"/>
      <c r="E102" s="235"/>
      <c r="F102" s="235"/>
      <c r="G102" s="235"/>
      <c r="H102" s="235"/>
      <c r="I102" s="235"/>
      <c r="J102" s="235"/>
      <c r="K102" s="235"/>
      <c r="L102" s="235"/>
      <c r="M102" s="235"/>
      <c r="N102" s="235"/>
      <c r="O102" s="235"/>
      <c r="P102" s="235"/>
      <c r="Q102" s="235"/>
      <c r="R102" s="33"/>
    </row>
    <row r="103" spans="2:27" s="1" customFormat="1" ht="6.95" customHeight="1" x14ac:dyDescent="0.3">
      <c r="B103" s="32"/>
      <c r="R103" s="33"/>
    </row>
    <row r="104" spans="2:27" s="1" customFormat="1" ht="30" customHeight="1" x14ac:dyDescent="0.3">
      <c r="B104" s="32"/>
      <c r="C104" s="29" t="s">
        <v>16</v>
      </c>
      <c r="F104" s="237" t="str">
        <f>F6</f>
        <v>Zníženie energetickej náročnosti spoločnosti Kovomont-PO, Výrobná hala č.1 + administratívna budova</v>
      </c>
      <c r="G104" s="238"/>
      <c r="H104" s="238"/>
      <c r="I104" s="238"/>
      <c r="J104" s="238"/>
      <c r="K104" s="238"/>
      <c r="L104" s="238"/>
      <c r="M104" s="238"/>
      <c r="N104" s="238"/>
      <c r="O104" s="238"/>
      <c r="P104" s="238"/>
      <c r="R104" s="33"/>
    </row>
    <row r="105" spans="2:27" s="1" customFormat="1" ht="36.950000000000003" customHeight="1" x14ac:dyDescent="0.3">
      <c r="B105" s="32"/>
      <c r="C105" s="63" t="s">
        <v>97</v>
      </c>
      <c r="F105" s="215" t="str">
        <f>F7</f>
        <v>05  - SO 101  - Administratívna budova - Ostatné</v>
      </c>
      <c r="G105" s="235"/>
      <c r="H105" s="235"/>
      <c r="I105" s="235"/>
      <c r="J105" s="235"/>
      <c r="K105" s="235"/>
      <c r="L105" s="235"/>
      <c r="M105" s="235"/>
      <c r="N105" s="235"/>
      <c r="O105" s="235"/>
      <c r="P105" s="235"/>
      <c r="R105" s="33"/>
    </row>
    <row r="106" spans="2:27" s="1" customFormat="1" ht="6.95" customHeight="1" x14ac:dyDescent="0.3">
      <c r="B106" s="32"/>
      <c r="R106" s="33"/>
    </row>
    <row r="107" spans="2:27" s="1" customFormat="1" ht="18" customHeight="1" x14ac:dyDescent="0.3">
      <c r="B107" s="32"/>
      <c r="C107" s="29" t="s">
        <v>20</v>
      </c>
      <c r="F107" s="27" t="str">
        <f>F9</f>
        <v>Prešov</v>
      </c>
      <c r="K107" s="29" t="s">
        <v>22</v>
      </c>
      <c r="M107" s="239">
        <f>IF(O9="","",O9)</f>
        <v>43896</v>
      </c>
      <c r="N107" s="239"/>
      <c r="O107" s="239"/>
      <c r="P107" s="239"/>
      <c r="R107" s="33"/>
    </row>
    <row r="108" spans="2:27" s="1" customFormat="1" ht="6.95" customHeight="1" x14ac:dyDescent="0.3">
      <c r="B108" s="32"/>
      <c r="R108" s="33"/>
    </row>
    <row r="109" spans="2:27" s="1" customFormat="1" ht="15" x14ac:dyDescent="0.3">
      <c r="B109" s="32"/>
      <c r="C109" s="29" t="s">
        <v>23</v>
      </c>
      <c r="F109" s="27" t="str">
        <f>E12</f>
        <v>Kovomont - PO s.r.o., Prešov</v>
      </c>
      <c r="K109" s="29" t="s">
        <v>29</v>
      </c>
      <c r="M109" s="199" t="str">
        <f>E18</f>
        <v>ing. M. Kovaľ, Prešov</v>
      </c>
      <c r="N109" s="199"/>
      <c r="O109" s="199"/>
      <c r="P109" s="199"/>
      <c r="Q109" s="199"/>
      <c r="R109" s="33"/>
    </row>
    <row r="110" spans="2:27" s="1" customFormat="1" ht="14.45" customHeight="1" x14ac:dyDescent="0.3">
      <c r="B110" s="32"/>
      <c r="C110" s="29" t="s">
        <v>27</v>
      </c>
      <c r="F110" s="27" t="str">
        <f>IF(E15="","",E15)</f>
        <v xml:space="preserve"> </v>
      </c>
      <c r="K110" s="29" t="s">
        <v>32</v>
      </c>
      <c r="M110" s="199" t="str">
        <f>E21</f>
        <v xml:space="preserve"> </v>
      </c>
      <c r="N110" s="199"/>
      <c r="O110" s="199"/>
      <c r="P110" s="199"/>
      <c r="Q110" s="199"/>
      <c r="R110" s="33"/>
    </row>
    <row r="111" spans="2:27" s="1" customFormat="1" ht="10.35" customHeight="1" x14ac:dyDescent="0.3">
      <c r="B111" s="32"/>
      <c r="R111" s="33"/>
    </row>
    <row r="112" spans="2:27" s="8" customFormat="1" ht="29.25" customHeight="1" x14ac:dyDescent="0.3">
      <c r="B112" s="111"/>
      <c r="C112" s="112" t="s">
        <v>111</v>
      </c>
      <c r="D112" s="113" t="s">
        <v>112</v>
      </c>
      <c r="E112" s="113" t="s">
        <v>55</v>
      </c>
      <c r="F112" s="252" t="s">
        <v>113</v>
      </c>
      <c r="G112" s="252"/>
      <c r="H112" s="252"/>
      <c r="I112" s="252"/>
      <c r="J112" s="113" t="s">
        <v>114</v>
      </c>
      <c r="K112" s="113" t="s">
        <v>115</v>
      </c>
      <c r="L112" s="252" t="s">
        <v>116</v>
      </c>
      <c r="M112" s="252"/>
      <c r="N112" s="252" t="s">
        <v>102</v>
      </c>
      <c r="O112" s="252"/>
      <c r="P112" s="252"/>
      <c r="Q112" s="253"/>
      <c r="R112" s="114"/>
      <c r="T112" s="68" t="s">
        <v>117</v>
      </c>
      <c r="U112" s="69" t="s">
        <v>37</v>
      </c>
      <c r="V112" s="69" t="s">
        <v>118</v>
      </c>
      <c r="W112" s="69" t="s">
        <v>119</v>
      </c>
      <c r="X112" s="69" t="s">
        <v>120</v>
      </c>
      <c r="Y112" s="69" t="s">
        <v>121</v>
      </c>
      <c r="Z112" s="69" t="s">
        <v>122</v>
      </c>
      <c r="AA112" s="70" t="s">
        <v>123</v>
      </c>
    </row>
    <row r="113" spans="2:65" s="1" customFormat="1" ht="29.25" customHeight="1" x14ac:dyDescent="0.35">
      <c r="B113" s="32"/>
      <c r="C113" s="72" t="s">
        <v>98</v>
      </c>
      <c r="N113" s="254">
        <f>N114+N118</f>
        <v>0</v>
      </c>
      <c r="O113" s="255"/>
      <c r="P113" s="255"/>
      <c r="Q113" s="255"/>
      <c r="R113" s="33"/>
      <c r="T113" s="71"/>
      <c r="U113" s="46"/>
      <c r="V113" s="46"/>
      <c r="W113" s="115" t="e">
        <f>W114+#REF!</f>
        <v>#REF!</v>
      </c>
      <c r="X113" s="46"/>
      <c r="Y113" s="115" t="e">
        <f>Y114+#REF!</f>
        <v>#REF!</v>
      </c>
      <c r="Z113" s="46"/>
      <c r="AA113" s="116" t="e">
        <f>AA114+#REF!</f>
        <v>#REF!</v>
      </c>
      <c r="AT113" s="20" t="s">
        <v>72</v>
      </c>
      <c r="AU113" s="20" t="s">
        <v>104</v>
      </c>
      <c r="BK113" s="117" t="e">
        <f>BK114+#REF!</f>
        <v>#REF!</v>
      </c>
    </row>
    <row r="114" spans="2:65" s="9" customFormat="1" ht="37.35" customHeight="1" x14ac:dyDescent="0.35">
      <c r="B114" s="118"/>
      <c r="D114" s="119" t="s">
        <v>200</v>
      </c>
      <c r="E114" s="119"/>
      <c r="F114" s="119"/>
      <c r="G114" s="119"/>
      <c r="H114" s="119"/>
      <c r="I114" s="119"/>
      <c r="J114" s="119"/>
      <c r="K114" s="119"/>
      <c r="L114" s="119"/>
      <c r="M114" s="119"/>
      <c r="N114" s="256">
        <f>N115</f>
        <v>0</v>
      </c>
      <c r="O114" s="245"/>
      <c r="P114" s="245"/>
      <c r="Q114" s="245"/>
      <c r="R114" s="120"/>
      <c r="T114" s="121"/>
      <c r="W114" s="122" t="e">
        <f>W115+#REF!</f>
        <v>#REF!</v>
      </c>
      <c r="Y114" s="122" t="e">
        <f>Y115+#REF!</f>
        <v>#REF!</v>
      </c>
      <c r="AA114" s="123" t="e">
        <f>AA115+#REF!</f>
        <v>#REF!</v>
      </c>
      <c r="AR114" s="124" t="s">
        <v>130</v>
      </c>
      <c r="AT114" s="125" t="s">
        <v>72</v>
      </c>
      <c r="AU114" s="125" t="s">
        <v>73</v>
      </c>
      <c r="AY114" s="124" t="s">
        <v>124</v>
      </c>
      <c r="BK114" s="126" t="e">
        <f>BK115+#REF!</f>
        <v>#REF!</v>
      </c>
    </row>
    <row r="115" spans="2:65" s="9" customFormat="1" ht="19.899999999999999" customHeight="1" x14ac:dyDescent="0.3">
      <c r="B115" s="118"/>
      <c r="D115" s="127" t="s">
        <v>386</v>
      </c>
      <c r="E115" s="127"/>
      <c r="F115" s="127"/>
      <c r="G115" s="127"/>
      <c r="H115" s="127"/>
      <c r="I115" s="127"/>
      <c r="J115" s="127"/>
      <c r="K115" s="127"/>
      <c r="L115" s="127"/>
      <c r="M115" s="127"/>
      <c r="N115" s="257">
        <f>SUM(N116:Q117)</f>
        <v>0</v>
      </c>
      <c r="O115" s="258"/>
      <c r="P115" s="258"/>
      <c r="Q115" s="258"/>
      <c r="R115" s="120"/>
      <c r="T115" s="121"/>
      <c r="W115" s="122" t="e">
        <f>SUM(#REF!)</f>
        <v>#REF!</v>
      </c>
      <c r="Y115" s="122" t="e">
        <f>SUM(#REF!)</f>
        <v>#REF!</v>
      </c>
      <c r="AA115" s="123" t="e">
        <f>SUM(#REF!)</f>
        <v>#REF!</v>
      </c>
      <c r="AR115" s="124" t="s">
        <v>130</v>
      </c>
      <c r="AT115" s="125" t="s">
        <v>72</v>
      </c>
      <c r="AU115" s="125" t="s">
        <v>79</v>
      </c>
      <c r="AY115" s="124" t="s">
        <v>124</v>
      </c>
      <c r="BK115" s="126" t="e">
        <f>SUM(#REF!)</f>
        <v>#REF!</v>
      </c>
    </row>
    <row r="116" spans="2:65" s="1" customFormat="1" ht="207" customHeight="1" x14ac:dyDescent="0.3">
      <c r="B116" s="128"/>
      <c r="C116" s="129">
        <v>1</v>
      </c>
      <c r="D116" s="129" t="s">
        <v>125</v>
      </c>
      <c r="E116" s="130" t="s">
        <v>398</v>
      </c>
      <c r="F116" s="259" t="s">
        <v>423</v>
      </c>
      <c r="G116" s="259"/>
      <c r="H116" s="259"/>
      <c r="I116" s="259"/>
      <c r="J116" s="131" t="s">
        <v>224</v>
      </c>
      <c r="K116" s="133">
        <v>1</v>
      </c>
      <c r="L116" s="260"/>
      <c r="M116" s="260"/>
      <c r="N116" s="260">
        <f t="shared" ref="N116:N117" si="0">ROUND(L116*K116,3)</f>
        <v>0</v>
      </c>
      <c r="O116" s="260"/>
      <c r="P116" s="260"/>
      <c r="Q116" s="260"/>
      <c r="R116" s="134"/>
      <c r="T116" s="163"/>
      <c r="U116" s="164"/>
      <c r="V116" s="165"/>
      <c r="W116" s="165"/>
      <c r="X116" s="165"/>
      <c r="Y116" s="165"/>
      <c r="Z116" s="165"/>
      <c r="AA116" s="166"/>
      <c r="AR116" s="20"/>
      <c r="AT116" s="20"/>
      <c r="AU116" s="20"/>
      <c r="AY116" s="20"/>
      <c r="BE116" s="138"/>
      <c r="BF116" s="138"/>
      <c r="BG116" s="138"/>
      <c r="BH116" s="138"/>
      <c r="BI116" s="138"/>
      <c r="BJ116" s="20"/>
      <c r="BK116" s="167"/>
      <c r="BL116" s="20"/>
      <c r="BM116" s="20"/>
    </row>
    <row r="117" spans="2:65" s="1" customFormat="1" ht="30" customHeight="1" x14ac:dyDescent="0.3">
      <c r="B117" s="128"/>
      <c r="C117" s="129">
        <v>2</v>
      </c>
      <c r="D117" s="129" t="s">
        <v>125</v>
      </c>
      <c r="E117" s="130" t="s">
        <v>388</v>
      </c>
      <c r="F117" s="259" t="s">
        <v>424</v>
      </c>
      <c r="G117" s="259"/>
      <c r="H117" s="259"/>
      <c r="I117" s="259"/>
      <c r="J117" s="131" t="s">
        <v>224</v>
      </c>
      <c r="K117" s="133">
        <v>2</v>
      </c>
      <c r="L117" s="260"/>
      <c r="M117" s="260"/>
      <c r="N117" s="260">
        <f t="shared" si="0"/>
        <v>0</v>
      </c>
      <c r="O117" s="260"/>
      <c r="P117" s="260"/>
      <c r="Q117" s="260"/>
      <c r="R117" s="134"/>
      <c r="T117" s="163" t="s">
        <v>5</v>
      </c>
      <c r="U117" s="164" t="s">
        <v>40</v>
      </c>
      <c r="V117" s="165">
        <v>0</v>
      </c>
      <c r="W117" s="165">
        <f>V117*K117</f>
        <v>0</v>
      </c>
      <c r="X117" s="165">
        <v>0</v>
      </c>
      <c r="Y117" s="165">
        <f>X117*K117</f>
        <v>0</v>
      </c>
      <c r="Z117" s="165">
        <v>0</v>
      </c>
      <c r="AA117" s="166">
        <f>Z117*K117</f>
        <v>0</v>
      </c>
      <c r="AR117" s="20" t="s">
        <v>215</v>
      </c>
      <c r="AT117" s="20" t="s">
        <v>125</v>
      </c>
      <c r="AU117" s="20" t="s">
        <v>130</v>
      </c>
      <c r="AY117" s="20" t="s">
        <v>124</v>
      </c>
      <c r="BE117" s="138">
        <f>IF(U117="základná",N117,0)</f>
        <v>0</v>
      </c>
      <c r="BF117" s="138">
        <f>IF(U117="znížená",N117,0)</f>
        <v>0</v>
      </c>
      <c r="BG117" s="138">
        <f>IF(U117="zákl. prenesená",N117,0)</f>
        <v>0</v>
      </c>
      <c r="BH117" s="138">
        <f>IF(U117="zníž. prenesená",N117,0)</f>
        <v>0</v>
      </c>
      <c r="BI117" s="138">
        <f>IF(U117="nulová",N117,0)</f>
        <v>0</v>
      </c>
      <c r="BJ117" s="20" t="s">
        <v>130</v>
      </c>
      <c r="BK117" s="167">
        <f>ROUND(L117*K117,3)</f>
        <v>0</v>
      </c>
      <c r="BL117" s="20" t="s">
        <v>215</v>
      </c>
      <c r="BM117" s="20" t="s">
        <v>389</v>
      </c>
    </row>
    <row r="118" spans="2:65" s="168" customFormat="1" ht="37.35" customHeight="1" x14ac:dyDescent="0.35">
      <c r="B118" s="169"/>
      <c r="D118" s="179" t="s">
        <v>205</v>
      </c>
      <c r="E118" s="179"/>
      <c r="F118" s="179"/>
      <c r="G118" s="179"/>
      <c r="H118" s="179"/>
      <c r="I118" s="179"/>
      <c r="J118" s="179"/>
      <c r="K118" s="180"/>
      <c r="L118" s="180"/>
      <c r="M118" s="180"/>
      <c r="N118" s="281">
        <f>N119</f>
        <v>0</v>
      </c>
      <c r="O118" s="282"/>
      <c r="P118" s="282"/>
      <c r="Q118" s="282"/>
      <c r="R118" s="172"/>
      <c r="T118" s="173"/>
      <c r="W118" s="174">
        <f>W119</f>
        <v>0</v>
      </c>
      <c r="Y118" s="174">
        <f>Y119</f>
        <v>0</v>
      </c>
      <c r="AA118" s="175">
        <f>AA119</f>
        <v>0</v>
      </c>
      <c r="AR118" s="176" t="s">
        <v>137</v>
      </c>
      <c r="AT118" s="177" t="s">
        <v>72</v>
      </c>
      <c r="AU118" s="177" t="s">
        <v>73</v>
      </c>
      <c r="AY118" s="176" t="s">
        <v>124</v>
      </c>
      <c r="BK118" s="178">
        <f>BK119</f>
        <v>0</v>
      </c>
    </row>
    <row r="119" spans="2:65" s="168" customFormat="1" ht="19.899999999999999" customHeight="1" x14ac:dyDescent="0.3">
      <c r="B119" s="169"/>
      <c r="D119" s="170" t="s">
        <v>206</v>
      </c>
      <c r="E119" s="170"/>
      <c r="F119" s="170"/>
      <c r="G119" s="170"/>
      <c r="H119" s="170"/>
      <c r="I119" s="170"/>
      <c r="J119" s="170"/>
      <c r="K119" s="171"/>
      <c r="L119" s="171"/>
      <c r="M119" s="171"/>
      <c r="N119" s="283">
        <f>SUM(N120:Q124)</f>
        <v>0</v>
      </c>
      <c r="O119" s="284"/>
      <c r="P119" s="284"/>
      <c r="Q119" s="284"/>
      <c r="R119" s="172"/>
      <c r="T119" s="173"/>
      <c r="W119" s="174">
        <f>SUM(W120:W124)</f>
        <v>0</v>
      </c>
      <c r="Y119" s="174">
        <f>SUM(Y120:Y124)</f>
        <v>0</v>
      </c>
      <c r="AA119" s="175">
        <f>SUM(AA120:AA124)</f>
        <v>0</v>
      </c>
      <c r="AR119" s="176" t="s">
        <v>137</v>
      </c>
      <c r="AT119" s="177" t="s">
        <v>72</v>
      </c>
      <c r="AU119" s="177" t="s">
        <v>79</v>
      </c>
      <c r="AY119" s="176" t="s">
        <v>124</v>
      </c>
      <c r="BK119" s="178">
        <f>SUM(BK120:BK124)</f>
        <v>0</v>
      </c>
    </row>
    <row r="120" spans="2:65" s="1" customFormat="1" ht="25.5" customHeight="1" x14ac:dyDescent="0.3">
      <c r="B120" s="128"/>
      <c r="C120" s="129">
        <v>3</v>
      </c>
      <c r="D120" s="129" t="s">
        <v>125</v>
      </c>
      <c r="E120" s="130" t="s">
        <v>392</v>
      </c>
      <c r="F120" s="259" t="s">
        <v>428</v>
      </c>
      <c r="G120" s="259"/>
      <c r="H120" s="259"/>
      <c r="I120" s="259"/>
      <c r="J120" s="131" t="s">
        <v>224</v>
      </c>
      <c r="K120" s="133">
        <v>34</v>
      </c>
      <c r="L120" s="260"/>
      <c r="M120" s="260"/>
      <c r="N120" s="260">
        <f>ROUND(L120*K120,3)</f>
        <v>0</v>
      </c>
      <c r="O120" s="260"/>
      <c r="P120" s="260"/>
      <c r="Q120" s="260"/>
      <c r="R120" s="134"/>
      <c r="T120" s="163"/>
      <c r="U120" s="164"/>
      <c r="V120" s="165"/>
      <c r="W120" s="165"/>
      <c r="X120" s="165"/>
      <c r="Y120" s="165"/>
      <c r="Z120" s="165"/>
      <c r="AA120" s="166"/>
      <c r="AR120" s="20"/>
      <c r="AT120" s="20"/>
      <c r="AU120" s="20"/>
      <c r="AY120" s="20"/>
      <c r="BE120" s="138"/>
      <c r="BF120" s="138"/>
      <c r="BG120" s="138"/>
      <c r="BH120" s="138"/>
      <c r="BI120" s="138"/>
      <c r="BJ120" s="20"/>
      <c r="BK120" s="167"/>
      <c r="BL120" s="20"/>
      <c r="BM120" s="20"/>
    </row>
    <row r="121" spans="2:65" s="1" customFormat="1" ht="25.5" customHeight="1" x14ac:dyDescent="0.3">
      <c r="B121" s="128"/>
      <c r="C121" s="129">
        <v>4</v>
      </c>
      <c r="D121" s="129" t="s">
        <v>125</v>
      </c>
      <c r="E121" s="130" t="s">
        <v>415</v>
      </c>
      <c r="F121" s="259" t="s">
        <v>416</v>
      </c>
      <c r="G121" s="259"/>
      <c r="H121" s="259"/>
      <c r="I121" s="259"/>
      <c r="J121" s="131" t="s">
        <v>224</v>
      </c>
      <c r="K121" s="133">
        <v>35</v>
      </c>
      <c r="L121" s="260"/>
      <c r="M121" s="260"/>
      <c r="N121" s="260">
        <f t="shared" ref="N121:N124" si="1">ROUND(L121*K121,3)</f>
        <v>0</v>
      </c>
      <c r="O121" s="260"/>
      <c r="P121" s="260"/>
      <c r="Q121" s="260"/>
      <c r="R121" s="134"/>
      <c r="T121" s="163"/>
      <c r="U121" s="164"/>
      <c r="V121" s="165"/>
      <c r="W121" s="165"/>
      <c r="X121" s="165"/>
      <c r="Y121" s="165"/>
      <c r="Z121" s="165"/>
      <c r="AA121" s="166"/>
      <c r="AR121" s="20"/>
      <c r="AT121" s="20"/>
      <c r="AU121" s="20"/>
      <c r="AY121" s="20"/>
      <c r="BE121" s="138"/>
      <c r="BF121" s="138"/>
      <c r="BG121" s="138"/>
      <c r="BH121" s="138"/>
      <c r="BI121" s="138"/>
      <c r="BJ121" s="20"/>
      <c r="BK121" s="167"/>
      <c r="BL121" s="20"/>
      <c r="BM121" s="20"/>
    </row>
    <row r="122" spans="2:65" s="1" customFormat="1" ht="36.75" customHeight="1" x14ac:dyDescent="0.3">
      <c r="B122" s="128"/>
      <c r="C122" s="159">
        <v>5</v>
      </c>
      <c r="D122" s="159" t="s">
        <v>217</v>
      </c>
      <c r="E122" s="160" t="s">
        <v>425</v>
      </c>
      <c r="F122" s="271" t="s">
        <v>438</v>
      </c>
      <c r="G122" s="271"/>
      <c r="H122" s="271"/>
      <c r="I122" s="271"/>
      <c r="J122" s="161" t="s">
        <v>224</v>
      </c>
      <c r="K122" s="162">
        <v>25</v>
      </c>
      <c r="L122" s="287"/>
      <c r="M122" s="287"/>
      <c r="N122" s="287">
        <f t="shared" si="1"/>
        <v>0</v>
      </c>
      <c r="O122" s="288"/>
      <c r="P122" s="288"/>
      <c r="Q122" s="288"/>
      <c r="R122" s="134"/>
      <c r="T122" s="163"/>
      <c r="U122" s="164"/>
      <c r="V122" s="165"/>
      <c r="W122" s="165"/>
      <c r="X122" s="165"/>
      <c r="Y122" s="165"/>
      <c r="Z122" s="165"/>
      <c r="AA122" s="166"/>
      <c r="AR122" s="20"/>
      <c r="AT122" s="20"/>
      <c r="AU122" s="20"/>
      <c r="AY122" s="20"/>
      <c r="BE122" s="138"/>
      <c r="BF122" s="138"/>
      <c r="BG122" s="138"/>
      <c r="BH122" s="138"/>
      <c r="BI122" s="138"/>
      <c r="BJ122" s="20"/>
      <c r="BK122" s="167"/>
      <c r="BL122" s="20"/>
      <c r="BM122" s="20"/>
    </row>
    <row r="123" spans="2:65" s="1" customFormat="1" ht="36.75" customHeight="1" x14ac:dyDescent="0.3">
      <c r="B123" s="128"/>
      <c r="C123" s="159">
        <v>6</v>
      </c>
      <c r="D123" s="159" t="s">
        <v>217</v>
      </c>
      <c r="E123" s="160" t="s">
        <v>426</v>
      </c>
      <c r="F123" s="271" t="s">
        <v>427</v>
      </c>
      <c r="G123" s="271"/>
      <c r="H123" s="271"/>
      <c r="I123" s="271"/>
      <c r="J123" s="161" t="s">
        <v>224</v>
      </c>
      <c r="K123" s="162">
        <v>10</v>
      </c>
      <c r="L123" s="287"/>
      <c r="M123" s="287"/>
      <c r="N123" s="287">
        <f t="shared" si="1"/>
        <v>0</v>
      </c>
      <c r="O123" s="288"/>
      <c r="P123" s="288"/>
      <c r="Q123" s="288"/>
      <c r="R123" s="134"/>
      <c r="T123" s="163"/>
      <c r="U123" s="164"/>
      <c r="V123" s="165"/>
      <c r="W123" s="165"/>
      <c r="X123" s="165"/>
      <c r="Y123" s="165"/>
      <c r="Z123" s="165"/>
      <c r="AA123" s="166"/>
      <c r="AR123" s="20"/>
      <c r="AT123" s="20"/>
      <c r="AU123" s="20"/>
      <c r="AY123" s="20"/>
      <c r="BE123" s="138"/>
      <c r="BF123" s="138"/>
      <c r="BG123" s="138"/>
      <c r="BH123" s="138"/>
      <c r="BI123" s="138"/>
      <c r="BJ123" s="20"/>
      <c r="BK123" s="167"/>
      <c r="BL123" s="20"/>
      <c r="BM123" s="20"/>
    </row>
    <row r="124" spans="2:65" s="1" customFormat="1" ht="16.5" customHeight="1" x14ac:dyDescent="0.3">
      <c r="B124" s="128"/>
      <c r="C124" s="129">
        <v>7</v>
      </c>
      <c r="D124" s="129" t="s">
        <v>125</v>
      </c>
      <c r="E124" s="130" t="s">
        <v>421</v>
      </c>
      <c r="F124" s="259" t="s">
        <v>422</v>
      </c>
      <c r="G124" s="259"/>
      <c r="H124" s="259"/>
      <c r="I124" s="259"/>
      <c r="J124" s="131" t="s">
        <v>238</v>
      </c>
      <c r="K124" s="133">
        <v>147.624</v>
      </c>
      <c r="L124" s="260"/>
      <c r="M124" s="260"/>
      <c r="N124" s="260">
        <f t="shared" si="1"/>
        <v>0</v>
      </c>
      <c r="O124" s="260"/>
      <c r="P124" s="260"/>
      <c r="Q124" s="260"/>
      <c r="R124" s="134"/>
      <c r="T124" s="163" t="s">
        <v>5</v>
      </c>
      <c r="U124" s="184" t="s">
        <v>40</v>
      </c>
      <c r="V124" s="185">
        <v>0</v>
      </c>
      <c r="W124" s="185">
        <f>V124*K124</f>
        <v>0</v>
      </c>
      <c r="X124" s="185">
        <v>0</v>
      </c>
      <c r="Y124" s="185">
        <f>X124*K124</f>
        <v>0</v>
      </c>
      <c r="Z124" s="185">
        <v>0</v>
      </c>
      <c r="AA124" s="186">
        <f>Z124*K124</f>
        <v>0</v>
      </c>
      <c r="AR124" s="20" t="s">
        <v>283</v>
      </c>
      <c r="AT124" s="20" t="s">
        <v>125</v>
      </c>
      <c r="AU124" s="20" t="s">
        <v>130</v>
      </c>
      <c r="AY124" s="20" t="s">
        <v>124</v>
      </c>
      <c r="BE124" s="138">
        <f>IF(U124="základná",N124,0)</f>
        <v>0</v>
      </c>
      <c r="BF124" s="138">
        <f>IF(U124="znížená",N124,0)</f>
        <v>0</v>
      </c>
      <c r="BG124" s="138">
        <f>IF(U124="zákl. prenesená",N124,0)</f>
        <v>0</v>
      </c>
      <c r="BH124" s="138">
        <f>IF(U124="zníž. prenesená",N124,0)</f>
        <v>0</v>
      </c>
      <c r="BI124" s="138">
        <f>IF(U124="nulová",N124,0)</f>
        <v>0</v>
      </c>
      <c r="BJ124" s="20" t="s">
        <v>130</v>
      </c>
      <c r="BK124" s="167">
        <f>ROUND(L124*K124,3)</f>
        <v>0</v>
      </c>
      <c r="BL124" s="20" t="s">
        <v>283</v>
      </c>
      <c r="BM124" s="20" t="s">
        <v>394</v>
      </c>
    </row>
    <row r="125" spans="2:65" s="1" customFormat="1" ht="7.5" customHeight="1" x14ac:dyDescent="0.3">
      <c r="B125" s="54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6"/>
    </row>
  </sheetData>
  <mergeCells count="80">
    <mergeCell ref="F124:I124"/>
    <mergeCell ref="L124:M124"/>
    <mergeCell ref="N124:Q124"/>
    <mergeCell ref="F122:I122"/>
    <mergeCell ref="L122:M122"/>
    <mergeCell ref="N122:Q122"/>
    <mergeCell ref="F123:I123"/>
    <mergeCell ref="L123:M123"/>
    <mergeCell ref="N123:Q123"/>
    <mergeCell ref="F121:I121"/>
    <mergeCell ref="L121:M121"/>
    <mergeCell ref="N121:Q121"/>
    <mergeCell ref="N115:Q115"/>
    <mergeCell ref="F116:I116"/>
    <mergeCell ref="L116:M116"/>
    <mergeCell ref="N116:Q116"/>
    <mergeCell ref="F117:I117"/>
    <mergeCell ref="L117:M117"/>
    <mergeCell ref="N117:Q117"/>
    <mergeCell ref="N118:Q118"/>
    <mergeCell ref="N119:Q119"/>
    <mergeCell ref="F120:I120"/>
    <mergeCell ref="L120:M120"/>
    <mergeCell ref="N120:Q120"/>
    <mergeCell ref="N114:Q114"/>
    <mergeCell ref="L96:Q96"/>
    <mergeCell ref="C102:Q102"/>
    <mergeCell ref="F104:P104"/>
    <mergeCell ref="F105:P105"/>
    <mergeCell ref="M107:P107"/>
    <mergeCell ref="M109:Q109"/>
    <mergeCell ref="M110:Q110"/>
    <mergeCell ref="F112:I112"/>
    <mergeCell ref="L112:M112"/>
    <mergeCell ref="N112:Q112"/>
    <mergeCell ref="N113:Q113"/>
    <mergeCell ref="N94:Q94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E24:L24"/>
    <mergeCell ref="M27:P27"/>
    <mergeCell ref="C76:Q76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M28:P28"/>
    <mergeCell ref="O17:P17"/>
    <mergeCell ref="O18:P18"/>
    <mergeCell ref="O20:P20"/>
    <mergeCell ref="O21:P21"/>
    <mergeCell ref="F7:P7"/>
    <mergeCell ref="O9:P9"/>
    <mergeCell ref="O11:P11"/>
    <mergeCell ref="O12:P12"/>
    <mergeCell ref="O14:P14"/>
    <mergeCell ref="O15:P15"/>
    <mergeCell ref="H1:K1"/>
    <mergeCell ref="C2:Q2"/>
    <mergeCell ref="S2:AC2"/>
    <mergeCell ref="C4:Q4"/>
    <mergeCell ref="F6:P6"/>
  </mergeCells>
  <hyperlinks>
    <hyperlink ref="F1:G1" location="C2" display="1) Krycí list rozpočtu" xr:uid="{00000000-0004-0000-0500-000000000000}"/>
    <hyperlink ref="H1:K1" location="C86" display="2) Rekapitulácia rozpočtu" xr:uid="{00000000-0004-0000-0500-000001000000}"/>
    <hyperlink ref="L1" location="C113" display="3) Rozpočet" xr:uid="{00000000-0004-0000-0500-000002000000}"/>
    <hyperlink ref="S1:T1" location="'Rekapitulácia stavby'!C2" display="Rekapitulácia stavby" xr:uid="{00000000-0004-0000-0500-000003000000}"/>
  </hyperlinks>
  <pageMargins left="0.59055118110236227" right="0.59055118110236227" top="0.51181102362204722" bottom="0.47244094488188981" header="0" footer="0"/>
  <pageSetup paperSize="9" scale="95" fitToHeight="100" orientation="portrait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12</vt:i4>
      </vt:variant>
    </vt:vector>
  </HeadingPairs>
  <TitlesOfParts>
    <vt:vector size="18" baseType="lpstr">
      <vt:lpstr>Rekapitulácia stavby</vt:lpstr>
      <vt:lpstr>01 - Zateplenie obvodovýc...</vt:lpstr>
      <vt:lpstr>02 - Zateplenie strechy</vt:lpstr>
      <vt:lpstr>03 - Výplne otvorov</vt:lpstr>
      <vt:lpstr>04 - Ostatné</vt:lpstr>
      <vt:lpstr>05 - AB - Ostatné</vt:lpstr>
      <vt:lpstr>'01 - Zateplenie obvodovýc...'!Názvy_tlače</vt:lpstr>
      <vt:lpstr>'02 - Zateplenie strechy'!Názvy_tlače</vt:lpstr>
      <vt:lpstr>'03 - Výplne otvorov'!Názvy_tlače</vt:lpstr>
      <vt:lpstr>'04 - Ostatné'!Názvy_tlače</vt:lpstr>
      <vt:lpstr>'05 - AB - Ostatné'!Názvy_tlače</vt:lpstr>
      <vt:lpstr>'Rekapitulácia stavby'!Názvy_tlače</vt:lpstr>
      <vt:lpstr>'01 - Zateplenie obvodovýc...'!Oblasť_tlače</vt:lpstr>
      <vt:lpstr>'02 - Zateplenie strechy'!Oblasť_tlače</vt:lpstr>
      <vt:lpstr>'03 - Výplne otvorov'!Oblasť_tlače</vt:lpstr>
      <vt:lpstr>'04 - Ostatné'!Oblasť_tlače</vt:lpstr>
      <vt:lpstr>'05 - AB - Ostatné'!Oblasť_tlače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ludmila-PC\ludmila</dc:creator>
  <cp:lastModifiedBy>MRC MiH</cp:lastModifiedBy>
  <cp:lastPrinted>2020-03-06T12:39:35Z</cp:lastPrinted>
  <dcterms:created xsi:type="dcterms:W3CDTF">2018-07-17T16:50:49Z</dcterms:created>
  <dcterms:modified xsi:type="dcterms:W3CDTF">2020-03-13T10:32:33Z</dcterms:modified>
</cp:coreProperties>
</file>